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530" windowHeight="7130" tabRatio="284" firstSheet="1" activeTab="1"/>
  </bookViews>
  <sheets>
    <sheet name="审核台账 (含资金打分)" sheetId="1" state="hidden" r:id="rId1"/>
    <sheet name="检查台账 (20190925)" sheetId="2" r:id="rId2"/>
    <sheet name="审核台账 (不含资金打分)" sheetId="3" state="hidden" r:id="rId3"/>
  </sheets>
  <definedNames>
    <definedName name="_xlnm._FilterDatabase" localSheetId="2" hidden="1">'审核台账 (不含资金打分)'!$A$6:$AO$47</definedName>
    <definedName name="_xlnm.Print_Area" localSheetId="1">'检查台账 (20190925)'!$A$1:$AO$31</definedName>
    <definedName name="_xlnm.Print_Area" localSheetId="2">'审核台账 (不含资金打分)'!$A$1:$AN$47</definedName>
    <definedName name="_xlnm.Print_Area" localSheetId="0">'审核台账 (含资金打分)'!$A$1:$AN$61</definedName>
    <definedName name="_xlnm.Print_Titles" localSheetId="1">'检查台账 (20190925)'!$1:$6</definedName>
    <definedName name="_xlnm.Print_Titles" localSheetId="2">'审核台账 (不含资金打分)'!$1:$6</definedName>
    <definedName name="_xlnm.Print_Titles" localSheetId="0">'审核台账 (含资金打分)'!$1:$6</definedName>
  </definedNames>
  <calcPr fullCalcOnLoad="1"/>
</workbook>
</file>

<file path=xl/sharedStrings.xml><?xml version="1.0" encoding="utf-8"?>
<sst xmlns="http://schemas.openxmlformats.org/spreadsheetml/2006/main" count="2146" uniqueCount="401">
  <si>
    <t>附表3</t>
  </si>
  <si>
    <t>喀什地区2019年扶贫项目资金绩效目标申报表审核台账</t>
  </si>
  <si>
    <t>单位名称：英吉沙县财政局</t>
  </si>
  <si>
    <t>序号</t>
  </si>
  <si>
    <t>项目分类</t>
  </si>
  <si>
    <t>项目主管单位</t>
  </si>
  <si>
    <t>实施单位</t>
  </si>
  <si>
    <t xml:space="preserve">项目名称    </t>
  </si>
  <si>
    <t>资金总额 （万元）</t>
  </si>
  <si>
    <t>一、项目绩效分类是否正确</t>
  </si>
  <si>
    <t>二、绩效目标申报表模板是否正确</t>
  </si>
  <si>
    <t>三、基本要素填报是否正确完整</t>
  </si>
  <si>
    <t>四、资金规模与绩效目标之间是否匹配</t>
  </si>
  <si>
    <t>五、总体目标设置是否合理</t>
  </si>
  <si>
    <t>绩效指标情况</t>
  </si>
  <si>
    <t>十一、纸质与系统上报数据是否一致</t>
  </si>
  <si>
    <t>十二、是否录入扶贫绩效监控数据平台</t>
  </si>
  <si>
    <t>不合理原因</t>
  </si>
  <si>
    <t>分值合计</t>
  </si>
  <si>
    <t>审核人</t>
  </si>
  <si>
    <t>绩效目标申报表</t>
  </si>
  <si>
    <t>绩效目标申报汇总表</t>
  </si>
  <si>
    <t>差异</t>
  </si>
  <si>
    <t>分值计算</t>
  </si>
  <si>
    <t>是/否</t>
  </si>
  <si>
    <t>不合理的原因</t>
  </si>
  <si>
    <t>六、绩效目标设定指向是否细化</t>
  </si>
  <si>
    <t>七、绩效目标设定指向是否量化</t>
  </si>
  <si>
    <t>八、绩效指标填报是否规范</t>
  </si>
  <si>
    <t>九、是否设置核心指标</t>
  </si>
  <si>
    <t>十、指标设置是否合理</t>
  </si>
  <si>
    <t>一级指标个数</t>
  </si>
  <si>
    <t>二级指标个数</t>
  </si>
  <si>
    <t>三级指标个数</t>
  </si>
  <si>
    <t>量化指标个数</t>
  </si>
  <si>
    <t>量化比例（%）</t>
  </si>
  <si>
    <t>1特色产业扶贫项目</t>
  </si>
  <si>
    <t>英吉沙县农业农村局</t>
  </si>
  <si>
    <t>英吉沙县2019年食用菌生产基地设施及配套建设项目</t>
  </si>
  <si>
    <t>是</t>
  </si>
  <si>
    <t>否</t>
  </si>
  <si>
    <t>1.主管部门有误，应是预算单位
2.贫困地区新增特色产业数量（≥**个）1个，无意义
3.项目实施方案总投资4239.3万元，与目标填报项目金额不一致
4.缺少时效指标</t>
  </si>
  <si>
    <t>张艳萍</t>
  </si>
  <si>
    <t>英吉沙县2019年特色种植项目</t>
  </si>
  <si>
    <t>1.满意度指标设置指标值较低
2.主管部门有误，应是预算单位
3.缺少时效指标</t>
  </si>
  <si>
    <t>英吉沙县畜牧兽医局</t>
  </si>
  <si>
    <t>英吉沙县2019年獭兔产业扶贫项目</t>
  </si>
  <si>
    <t>购置兔笼192000个与数量指标不一致</t>
  </si>
  <si>
    <t>1.未提供实施方案
2.三级指标设置不合理，应将獭兔、兔笼及其配套设施成本（万元）进行分解
3.指标值描述不合理，满意度指标值设置较低
4.主管部门有误，应是预算单位</t>
  </si>
  <si>
    <t>英吉沙县2019年牲畜养殖良种繁育及推广项目</t>
  </si>
  <si>
    <t>1.实施方案总投资880万元，与目标填报项目金额不一致
2.指标值描述不合理，满意度指标值设置较低</t>
  </si>
  <si>
    <t>英吉沙县2019年蛋鸡养殖项目</t>
  </si>
  <si>
    <t>1.总目标与实施方案中的项目建设内容及投资概算不一致</t>
  </si>
  <si>
    <t>1.指标值描述不合理，满意度指标值设置较低
2.3884户每户50只标准30元/只共计582.6万元，与目标576.62万元不匹配
3.主管部门有误，应是预算单位</t>
  </si>
  <si>
    <t>英吉沙县2019年鸽子养殖项目</t>
  </si>
  <si>
    <t>1.主管部门有误，应是预算单位
2.指标值描述不合理，满意度指标值设置较低受益建档立卡贫困人口满意度（≥**%）</t>
  </si>
  <si>
    <t>英吉沙县林业局</t>
  </si>
  <si>
    <t>英吉沙县2019年特色林果种植基地建设项目</t>
  </si>
  <si>
    <t>总目标与实施方案不符</t>
  </si>
  <si>
    <t>1.实施方案投资概算与目标填报项目金额不一致
2.实施方案投资概算中苗木采购61.5万株、饲草种子7吨、新建生产用房600平方米及配套、维修生产用房600平方米及配套等绩效目标未设置
3.指标值描述不合理，满意度指标设置不合理
4.主管部门有误，应是预算单位</t>
  </si>
  <si>
    <t>英吉沙县2019年林果业提质增效项目</t>
  </si>
  <si>
    <t>1.贫困地区果园治理面积93770亩,果园治理补助标准500元/亩,林果技术服务补助标准果园治理补助标准81元/亩,计算总投资5448.5万元，和目标填报项目金额6248.5万元，差异800万元
2.主管部门有误，应是预算单位
3.三级指标设置不合理，林果业生产发展情况，建议按照实施方案修改</t>
  </si>
  <si>
    <t>英吉沙县2019年林下经济项目</t>
  </si>
  <si>
    <t>1.主管部门有误，应是预算单位</t>
  </si>
  <si>
    <t>英吉沙县2019年林下养殖项目</t>
  </si>
  <si>
    <t>1.项目总目标中“项目总投资399.万元”，描述数值有误
2.三级指标描述不合理“开展林下经济带动周边经济发展情况”，建议描述“周边经济发展”
3.主管部门有误，应是预算单位
4.经济效益指标设置与项目总投资不匹配</t>
  </si>
  <si>
    <t>2乡村旅游项目</t>
  </si>
  <si>
    <t>英吉沙县旅游局</t>
  </si>
  <si>
    <t>英吉沙县2019年芒辛镇9村土陶旅游扶贫建设项目</t>
  </si>
  <si>
    <t>1.主管部门有误，应是预算单位
2.厕所和旅游基础设施总成本共计251万元，缺少修建120亩葡萄采摘示范园指标
3.满意度值设置较低
4.成本指标为反向指标建议修改为≤</t>
  </si>
  <si>
    <t>4资产收益扶贫项目</t>
  </si>
  <si>
    <t>英吉沙县扶贫开发办公室</t>
  </si>
  <si>
    <t>英吉沙县2019年手工业设备项目</t>
  </si>
  <si>
    <t>实施方案中涉及的是10个乡镇，总体目标涉及11个乡镇。</t>
  </si>
  <si>
    <t>1.主管部门有误，应是预算单位
2.满意度指标值较低
3.缺少购买设备的成本指标</t>
  </si>
  <si>
    <t>英吉沙县旅游局本级</t>
  </si>
  <si>
    <t>英吉沙县2019年水产养殖和休闲农业建设项目</t>
  </si>
  <si>
    <t>鱼塘数量和实施方案不一致</t>
  </si>
  <si>
    <t>1.目前项目还未结束，年度总体目标完成情况不能填写。
2.主管部门有误，应该是预算单位
3.满意度指标值设置较低
4.数量指标中缺少新购设备指标
5.数量指标和成本指标计算，总成本25万元，资金未全覆盖</t>
  </si>
  <si>
    <t>英吉沙工业园区管理委员会</t>
  </si>
  <si>
    <t>英吉沙县2019年新城工业园扶贫车间建设项目</t>
  </si>
  <si>
    <t>1.主管部门有误，应该是预算单位
2.数量指标和成本指标计算，总成本14.57万元，数量指标未设置完整
3.三级指标描述不合理，农村富裕劳动力满意率度（ ≥**% ），修改为受益建档立卡贫困人口满意度</t>
  </si>
  <si>
    <t>英吉沙县商务和工业信息化局</t>
  </si>
  <si>
    <t>英吉沙县2019年乡村车间建设项目</t>
  </si>
  <si>
    <t>无项目实施方案</t>
  </si>
  <si>
    <t>1.主管部门有误，应该是预算单位
2.数量指标，成本指标进行计算，资金＞101.3万元，超过绩效目标表项目金额100万元。</t>
  </si>
  <si>
    <t>英吉沙县2019年脱贫攻坚色买提甜杏肉生产加工建设项目</t>
  </si>
  <si>
    <t xml:space="preserve">1.总目标与实施方案中的项目建设内容及投资概算不一致
</t>
  </si>
  <si>
    <t>1.主管部门有误，应该是预算单位
2.数量指标与成本指标不能一一对应，建议按照项目实施内容设置成本指标、数量指标
3.三级指标描述不合理，政府采购验收合格率（≥%）建议修改为“设备验收合格率”
4.“财政支农资金形成资产农户占股比”，“受益建档立卡贫困人口数”，带动建档立卡贫困人口脱贫数”，在项目实施方案中未提及
5.满意度指标值设置较低
6.序号16与序号17项目类似，建议结合进行修改</t>
  </si>
  <si>
    <t>英吉沙县2019年甜杏肉生产加工改扩建项目</t>
  </si>
  <si>
    <t>1.主管部门有误，应该是预算单位
2.数量指标中“★贫困地区贫困人口加入合作社、村集体经济组织人数（≥**人）”，“财政支农资金形成资产农户占股比（≥%）”，“资产入股贫困人口总数（≥人）”在实施方案中未提及
3.数量指标与成本指标不能一一对应，建议按照项目实施内容设置成本指标、数量指标
4.三级指标描述不合理，政府采购验收合格率（≥%）建议修改为“设备验收合格率”
5.满意度指标值设置较低</t>
  </si>
  <si>
    <t>英吉沙县2019年农贸市场建设项目</t>
  </si>
  <si>
    <t>1.主管部门有误，应该是预算单位
2.数量指标与成本指标计算69.85万元，与绩效目标申报表540万元不符,按照项目实施方案补充数量指标和成本指标
3.满意度指标值较低</t>
  </si>
  <si>
    <t>英吉沙县2019年农村小市场建设项目</t>
  </si>
  <si>
    <t>1.项目主管单位应是预算单位
2.数量指标和成本指标计算出项目总投资小于绩效目标申报表上的金额</t>
  </si>
  <si>
    <t>英吉沙县2019年果蔬冷藏保鲜库建设项目</t>
  </si>
  <si>
    <t>1.主管部门有误，应是预算单位
2.三级指标与指标值不合理，600m3保鲜库建设规格，1000m3保鲜库建设规格，建议删除
3.补充数量指标“600m3保鲜库建设数量 ***座”，“1000m3保鲜库建设数量 ***座”，将“新建保鲜库数量7座”删除
4.三级指标“节能环保绿”建议删除
5.满意度指标值设置较低</t>
  </si>
  <si>
    <t>英吉沙县2019年乡村车间改造建设项目</t>
  </si>
  <si>
    <t>1.主管部门有误，应是预算单位
2.满意度指标值设置较低</t>
  </si>
  <si>
    <t>英吉沙县2019年果蔬储藏窖建设项目</t>
  </si>
  <si>
    <t>1.主管部门有误，应是预算单位
2.满意度指标值设置较低
3.成本指标为反向指标建议修改为≤16万元/个</t>
  </si>
  <si>
    <t>英吉沙县2019年烘干房改造项目</t>
  </si>
  <si>
    <t>1.主管部门有误，应是预算单位
2.满意度指标值设置较低
3.成本指标为反向指标建议修改为≤4万元/个
5.经济效益指标设置与项目总投资不匹配</t>
  </si>
  <si>
    <t>英吉沙县2019年设施农业蔬菜提质增效项目</t>
  </si>
  <si>
    <t>1.主管部门有误，应是预算单位
2.满意度指标值设置较低
3.成本指标为反向指标建议修改为≤</t>
  </si>
  <si>
    <t>英吉沙县2019年杏子加工设备购置项目</t>
  </si>
  <si>
    <t>英吉沙县2019年畜牧养殖小区建设项目</t>
  </si>
  <si>
    <t>英吉沙县2019年良种繁育中心建设项目</t>
  </si>
  <si>
    <t>建设规模和概算和实施方案不一致</t>
  </si>
  <si>
    <t>1.主管部门有误，应是预算单位
2.满意度指标值设置较低
3.成本指标为反向指标建议修改为≤
4.数量指标和成本指标2740万元，＜8923万元</t>
  </si>
  <si>
    <t>英吉沙县农牧机械局</t>
  </si>
  <si>
    <t>英吉沙县2019年农机专业合作社建设项目</t>
  </si>
  <si>
    <t>1.主管部门有误，应是预算单位
2.满意度指标值设置较低
3.成本指标为反向指标建议修改为≤
4.新建和扩建共计7个，建议分开新建**个，扩建**个
5.经济效益指标设置与项目总投资不匹配</t>
  </si>
  <si>
    <t>英吉沙县龙甫乡人民政府</t>
  </si>
  <si>
    <t>英吉沙县2019年林果业提质增效辅助项目</t>
  </si>
  <si>
    <t>7小额信贷贴息项目</t>
  </si>
  <si>
    <t>英吉沙县2019年扶贫小额贷款贴息项目</t>
  </si>
  <si>
    <t>1.主管部门有误，应是预算单位
2.指标值描述不合理，★扶贫小额贷款还款率（≥**%）≥100%</t>
  </si>
  <si>
    <t>英吉沙县2019年扶贫小额信贷风险补偿金项目</t>
  </si>
  <si>
    <t>1.主管部门有误，应是预算单位
2.指标值描述不合理，★贷款及时发放率（≥**%）≥100%，满意度指标值设置较低,★★★建档立卡贫困户贷款申请满足率（≥**%）≥100%。</t>
  </si>
  <si>
    <t>9水利工程建设项目</t>
  </si>
  <si>
    <t>英吉沙县水利局</t>
  </si>
  <si>
    <t>英吉沙县2019年英其力克闸口建设项目</t>
  </si>
  <si>
    <t>1.主管部门有误，应是预算单位
2.三级指标设置不合理，新建导流堤、新建闸口渠道连接段、新建管理站房（米）分开描述
3.补充描述成本指标，新建导流堤、新建闸口渠道连接段、新建管理站房的成本
3.满意度设置较低</t>
  </si>
  <si>
    <t>吉沙县2019年防渗渠建设项目</t>
  </si>
  <si>
    <t>1.三级指标值描述不合理，渠道防渗改建补助标准（万元/公里），建议修改为“渠道防渗改建建造标准（万元/公里）”
2.补充修建渠系建筑物的成本指标
3.主管部门有误，应是预算单位
4.成本指标为反向指标建议修改为≤</t>
  </si>
  <si>
    <t>英吉沙县2019年排碱渠建设项目</t>
  </si>
  <si>
    <t>1.新建排碱渠工程补助标准（万元/公里）建议修改为“新建排碱渠工程建造标准（万元/公里）”
2.新建排碱渠长度建议修改为“新建排碱渠总长度”
3.指标值描述不合理，★项目（工程）完成及时率（≥**%）≥100%
4.成本指标为反向指标建议修改为≤
4.主管部门有误，应是预算单位</t>
  </si>
  <si>
    <t>英吉沙县黑孜沟(克孜勒乡乔木仑村河段)左右岸防洪工程</t>
  </si>
  <si>
    <t>1.无经济效益指标建议删除
2.数量指标和成本指标计算与项目总投资不符</t>
  </si>
  <si>
    <t>英吉沙县色提力乡高效节水渠道工程项目</t>
  </si>
  <si>
    <t xml:space="preserve">1.主管部门有误，应是预算单位
2.经济效益指标建议描述为“带动增加贫困人口全年总收入（≥**万元）”
3.成本指标渠道建设平均补助标准（万元/个），建议描述为“渠道建设平均建造标准（万元/公里），同时修改指标值≤60万元/公里
4.节水量提高数建议描述为“高效节水量提高率”
</t>
  </si>
  <si>
    <t>10农村饮水安全项目</t>
  </si>
  <si>
    <t>英吉沙县2019年南部四乡农村饮水安全巩固提升工程</t>
  </si>
  <si>
    <r>
      <t>1.</t>
    </r>
    <r>
      <rPr>
        <sz val="10"/>
        <rFont val="宋体"/>
        <family val="0"/>
      </rPr>
      <t>安全饮水工程补助标准,建议修改为“人均补助成本”
2.生态效益指标建议删除
3.补充数量指标和成本指标，计算数量成本指标1182万元，小于14361万元
4.总目标中“涉及收益建档立卡贫困人口18260人”，修改为“受益”
5.主管部门有误，应是预算单位
6.成本指标为反向指标建议修改为≤</t>
    </r>
  </si>
  <si>
    <t>英吉沙县2019年农村饮水安全补全短板工程</t>
  </si>
  <si>
    <t>与项目实施方案中的总投资、受益建档立卡户不一致</t>
  </si>
  <si>
    <t>1.安全饮水工程补助标准（**元/人）建议修改为“安全饮水工程建造成本”
2.成本指标为反向指标建议修改为≤
3.生态效益指标建议删除
4.补充数量指标和成本指标，计算数量成本指标293.55万元，小于3450.05万元
5.主管部门有误，应是预算单位</t>
  </si>
  <si>
    <t>吉沙县2019年依格孜牙乡农村饮水安全巩固提升工程</t>
  </si>
  <si>
    <t>1.安全饮水工程补助标准（**元/人）建议修改为“安全饮水工程建造成本”
2.成本指标为反向指标建议修改为≤
3.补充数量指标和成本指标，计算数量成本指标394.78万元，小于1024万元
4.主管部门有误，应是预算单位
5.没有项目实施方案</t>
  </si>
  <si>
    <t>12以工代赈示范工程</t>
  </si>
  <si>
    <t>中共英吉沙县委组织部</t>
  </si>
  <si>
    <t>英吉沙县2019年十小工程建设项目</t>
  </si>
  <si>
    <t>1.主管部门有误，应是预算单位
2.成本指标为反向指标建议修改为≤</t>
  </si>
  <si>
    <t>英吉沙县交通运输局</t>
  </si>
  <si>
    <t>英吉沙县2019年以工代赈示范道路建设项目</t>
  </si>
  <si>
    <t>1.道路补助标准（≥万元/公里）建议修改为“道路建造标准（≤万元/公里）”
2.生态效益指标建议删除
3.成本指标为反向指标建议修改为≤
4.主管部门有误，应是预算单位</t>
  </si>
  <si>
    <t>英吉沙县2019年村组或巷道道路建设项目</t>
  </si>
  <si>
    <t>英吉沙县2019年桥梁建设项目</t>
  </si>
  <si>
    <t>1.道路补助标准（≥万元/公里）建议修改为“道路建造标准（≤万元/公里）”
2.生态效益指标建议删除
3.成本指标为反向指标建议修改为≤
4.数量指标与成本指标计算总投资379.52万元，与目标表290万元不一致
4.主管部门有误，应是预算单位
5.没有项目实施方案</t>
  </si>
  <si>
    <t>14农村危房改造项目</t>
  </si>
  <si>
    <t>英吉沙县城乡建设局</t>
  </si>
  <si>
    <t>英吉沙县2019年安居富民房建设项目</t>
  </si>
  <si>
    <t>1.主管部门有误，应是预算单位
2.满意度指标值较低，改造后房屋保证安全期限指标值较低
3.数量指标补充建档立卡贫困户1225户，低保260户，五保户3户，一般户1428户指标，建议删除2019年建房户数指标</t>
  </si>
  <si>
    <t>23国土整治项目</t>
  </si>
  <si>
    <t>英吉沙县自然资源局</t>
  </si>
  <si>
    <t>英吉沙县2019年土地整理(碎片化耕地平整）项目</t>
  </si>
  <si>
    <t>1.生态效益指标的三级指标设置不能出现指标值，“项目区地质灾害发生率（比去年下降）”建议描述为”项目区地质灾害发生率（≤%），**%”，项目区水土流失改善情况（有效改善）建议描述为“项目区减少水土流失”，有效改善建议修改为“长期有效”
2.土地整理对当地经济增长建议修改为“土地整理促进当地经济增长率，**%”
3.土地整理持续的年限建议修改为“平整碎片化耕地使用年限”，“5年”指标值较低
4.主管部门有误，应是预算单位</t>
  </si>
  <si>
    <t>英吉沙县高标准农田建设项目</t>
  </si>
  <si>
    <t>1.主管部门有误，应是预算单位
2.3个指标值未填写
3.成本指标为反向指标建议修改为≤，成本指标值描述有误，应为≤1308元/亩
4.年度总体目标完成情况未到自评阶段，不需要填写
5.无项目实施方案</t>
  </si>
  <si>
    <t>24农村环境整治</t>
  </si>
  <si>
    <t>英吉沙县2019年庭院整治项目</t>
  </si>
  <si>
    <t>1.主管部门有误，应是预算单位
2.每户补助标准及受益户数计算4504万元，与6220.87不符。
3.生态效益指标设置有误，建议修改为 生活垃圾无害化处理率（≥**%）
4.满意度指标值设置较低</t>
  </si>
  <si>
    <t>英吉沙县村容村貌提升项目</t>
  </si>
  <si>
    <t>1.主管部门有误，应是预算单位
2.项目名称不一致
4.经济效益指标没有建议删除
5.具体指标的设置未能反映出项目总体概算规模建设内容</t>
  </si>
  <si>
    <t>32其他</t>
  </si>
  <si>
    <t>英吉沙县2019年村级党组织阵地建设项目</t>
  </si>
  <si>
    <t>1.主管部门有误，应是预算单位
2.阵地补助标准（≥元/平方米）建议修改为“阵地建造标准（≥元/平方米）
3.成本指标为反向指标建议修改为≤
4.年度总体目标完成情况未到自评阶段，不需要填写</t>
  </si>
  <si>
    <t>英吉沙县2019年便民服务中心建设项目</t>
  </si>
  <si>
    <t>1.主管部门有误，应是预算单位
2.便民服务中心补助标准（≥**元/平方米）建议修改为“便民服务中心建造标准（≥**元/平方米）”
3.成本指标为反向指标建议修改为≤</t>
  </si>
  <si>
    <t>英吉沙县2019年煤改电入户工程建设项目</t>
  </si>
  <si>
    <t>1.主管部门有误，应是预算单位
2.煤改电每户补助标准（元）建议修改为“煤改电每户标准（元）”
3.三级指标值中的标点符号》建议修改为≥
4.完成煤改电户数（》户）与煤改电每户补助标准（元）计算出5600.82万元，与目标表852.62不符
5.满意度指标值较低
7.生态效益指标节能减排建议删除
8.&gt;=12小时指标值描述不合理，建议修改≥**%</t>
  </si>
  <si>
    <t>英吉沙县2019年贫困户户用型清洁能源设备项目</t>
  </si>
  <si>
    <t>1.主管部门有误，应是预算单位
2.成本指标为反向指标建议修改为≤，成本指标值描述有误，应为≤260元/户
3.无生态效益指标，建议删除
4.无经济效益指标，建议删除</t>
  </si>
  <si>
    <t>英吉沙县2019年贫困户安全住房配套维修项目</t>
  </si>
  <si>
    <t>1.主管部门有误，应是预算单位
2.人居环境改善带动经济发展情况描述有误，建议描述“带动增加贫困人口全年总收入（≥**万元）”</t>
  </si>
  <si>
    <t>英吉沙县2019年贫困户入户电改造项目</t>
  </si>
  <si>
    <t>1.主管部门有误，应是预算单位
2.成本指标为反向指标建议修改为≤，成本指标值描述有误，应为≤100元/户
3.无项目实施方案</t>
  </si>
  <si>
    <t>英吉沙县2019年就业配套设施建设项目</t>
  </si>
  <si>
    <t>1.无项目实施方案
2.主管部门有误，应是预算单位
3.满意度指标设置较低
4.建设平均补助标准（元/平方米）建议描述为“建设平均建造标准（元/平方米）”</t>
  </si>
  <si>
    <t>附表2</t>
  </si>
  <si>
    <t>单位名称：</t>
  </si>
  <si>
    <t>项目金额 （万元）</t>
  </si>
  <si>
    <t>一、项目绩效分类是否正确（10）</t>
  </si>
  <si>
    <t>二、绩效目标申报表模板是否正确（10)</t>
  </si>
  <si>
    <t>三、基本要素填报是否正确完整(5)</t>
  </si>
  <si>
    <t>四、资金规模与绩效目标之间是否匹配(10)</t>
  </si>
  <si>
    <t>五、总体目标设置是否合理(5)</t>
  </si>
  <si>
    <t>绩效指标情况(40)</t>
  </si>
  <si>
    <t>十一、是否按照要求上报资料(5)</t>
  </si>
  <si>
    <t>十二、实施方案内容是否完整(5)</t>
  </si>
  <si>
    <t>十三、实施方案是否与绩效目标相匹配（是/否）(10)</t>
  </si>
  <si>
    <t>扣分原因</t>
  </si>
  <si>
    <t>备注</t>
  </si>
  <si>
    <t>六、绩效目标设定指向是否细化(5)</t>
  </si>
  <si>
    <t>七、绩效目标设定指向是否量化(5)</t>
  </si>
  <si>
    <t>八、绩效指标填报是否规范(10)</t>
  </si>
  <si>
    <t>九、是否设置核心指标(10)</t>
  </si>
  <si>
    <t>十、指标设置是否合理(10)</t>
  </si>
  <si>
    <t>单位名称：岳普湖县财政局</t>
  </si>
  <si>
    <t>绩效目标申报汇总表（应是）</t>
  </si>
  <si>
    <t>1</t>
  </si>
  <si>
    <t>农业农村局</t>
  </si>
  <si>
    <t>庭院蔬菜种苗补助项目</t>
  </si>
  <si>
    <t>1.指标值描述不合理，数量指标的指标值描述为成本指标指标值（元/株）
2.成本指标指标值描述不合理，指标值不能设定为≤年度资金总额，建议按照实施内容细化成本
3.经济效益指标设置与年度资金总额不匹配，经济效益指标带动增加贫困人口全年总收入≥0.05万元，年度资金总额300万元。
4.定性指标描述不能使用判断性描述，如“可持续影响指标项目是否起到扶贫作用”指标值描述为“是”，“生态效益指标是否改善生态环境”指标值描述“是”
5.主管部门有误，应是预算单位</t>
  </si>
  <si>
    <t>2</t>
  </si>
  <si>
    <t>蔬菜种植补助项目</t>
  </si>
  <si>
    <t>1.指标值描述不合理，定量指标数量指标的指标值描述为成本指标指标值（元/亩）
2.经济效益指标设置与年度资金总额不匹配，经济效益指标带动增加贫困人口全年总收入≥0.05万元，年度资金总额50万元。
3.定性指标描述不能使用判断性描述，如“可持续影响指标项目是否起到扶贫作用”指标值描述为“是”，“生态效益指标是否改善生态环境”指标值描述“是”
4.主管部门有误，应是预算单位</t>
  </si>
  <si>
    <t>3</t>
  </si>
  <si>
    <t>庭院经济项目</t>
  </si>
  <si>
    <t>1.指标值描述不合理，成本指标指标值没有计量单位
2.同一指标内填报了多项指标或多条内容，“数量指标建设一畦菜地（或一座拱棚）”
4.主管部门有误，应是预算单位</t>
  </si>
  <si>
    <t>4</t>
  </si>
  <si>
    <t>林果业深加工设备购置项目</t>
  </si>
  <si>
    <t>1.指标值描述不合理，定量指标数量指标确定采购数量，应是等于某数值，不是≥某数值。
2.二级指标与三级指标不匹配，资金支付率描述的是时效指标，不是质量指标。
3.主管部门有误，应是预算单位</t>
  </si>
  <si>
    <t>5</t>
  </si>
  <si>
    <t>流动配种站建设项目</t>
  </si>
  <si>
    <t>1.指标值描述不合理，定量指标数量指标确定采购数量，应是等于某数值，不是≥某数值
2.三级指标描述不合理，成本指标资产收益分配≥0.16万元/个
3.主管部门有误，应是预算单位</t>
  </si>
  <si>
    <t>6</t>
  </si>
  <si>
    <t>林下养殖项目</t>
  </si>
  <si>
    <t>1.指标值描述不合理，定量指标中数量指标购买土鸡、鸭、鹅≥87720只，具体购买数量已确定未按照实施方案中87613只描述。成本指标单只成本≤8元，与实施方案中25元/只不符。
2.三级指标设置不合理，时效指标补助资金到位及时率≥95%，描述的是财政拨款拨至项目实施单位的时效性。
3.三级指标描述不准确，时效指标预计年底资产收益分配时，指标值描述10月底。
4.主管部门有误，应是预算单位</t>
  </si>
  <si>
    <t>7</t>
  </si>
  <si>
    <t>良种繁育中心（扩繁场）二期建设项目</t>
  </si>
  <si>
    <t>1.三级指标描述不准确，成本指标基建工程预期成本，设备采购预期成本，未能体现项目实施内容。
2.指标值描述不合理，成本指标设置的指标值是年度资金总额。</t>
  </si>
  <si>
    <t>8</t>
  </si>
  <si>
    <t>畜牧养殖育肥区二期建设项目</t>
  </si>
  <si>
    <t>1.三级指标描述不准确，成本指标基建工程预期成本，设备采购预期成本，未能体现项目实施内容。
2.定性指标描述不能使用判断性描述，如“可持续影响指标带动贫困户稳定持续增收”指标值描述为“是”，“社会效益指标吸纳农村富余劳动力，提高农牧民经济收入”指标值描述“是”
3.主管部门有误，应是预算单位</t>
  </si>
  <si>
    <t>9</t>
  </si>
  <si>
    <t>商工局</t>
  </si>
  <si>
    <t>贫困户就业“以奖代补”项目</t>
  </si>
  <si>
    <t>1.主管部门有误，应是预算单位
2.三级指标内出现指标值，数量指标“解决贫困户稳定就业（400人）
3.指标值描述不合理，数量指标的指标值描述的是成本指标的指标值2000元/人/年</t>
  </si>
  <si>
    <t>10</t>
  </si>
  <si>
    <t>农场</t>
  </si>
  <si>
    <t>棉花和小茴香提质增效建设项目</t>
  </si>
  <si>
    <t>1.主管部门有误，应是预算单位
2.成本指标设置不合理，成本指标设置是年度资金总额，未能体现项目建设内容的独立工程成本。
3.二级指标与三级指标不匹配，成本指标新疆泵房单座面积46.35立方米应是数量指标
4.项目名称内出现年度资金总额数</t>
  </si>
  <si>
    <t>11</t>
  </si>
  <si>
    <t>3电商扶贫项目</t>
  </si>
  <si>
    <t>农产品商贸平台建设项目</t>
  </si>
  <si>
    <r>
      <t>目标设定培训1</t>
    </r>
    <r>
      <rPr>
        <sz val="10"/>
        <rFont val="宋体"/>
        <family val="0"/>
      </rPr>
      <t>3922人次，方案培训200人</t>
    </r>
  </si>
  <si>
    <t>1.主管部门有误，应是预算单位
2.项目名称内出现年度资金总额数
3.该项目无生态效益指标</t>
  </si>
  <si>
    <t>12</t>
  </si>
  <si>
    <t>小茴香种植机械采购项目</t>
  </si>
  <si>
    <r>
      <t>1.主管部门有误，应是预算单位
2.</t>
    </r>
    <r>
      <rPr>
        <sz val="10"/>
        <rFont val="宋体"/>
        <family val="0"/>
      </rPr>
      <t xml:space="preserve">定性指标描述不能使用判断性描述，如“可持续影响指标是否促进农业发展”指标值描述为“是”，“社会效益指标是否起到扶贫效果”指标值描述“是”，“生态效益指标是否改善生态环境”，指标值描述“是”
</t>
    </r>
    <r>
      <rPr>
        <sz val="10"/>
        <rFont val="宋体"/>
        <family val="0"/>
      </rPr>
      <t>3.成本指标反映的年度资金总额，不是购置设备单位成本。</t>
    </r>
  </si>
  <si>
    <t>13</t>
  </si>
  <si>
    <t>薄膜智能连栋拱棚建设项目</t>
  </si>
  <si>
    <t>1.主管部门有误，应是预算单位
2.项目名称内出现年度资金总额数
3.2.定性指标描述不能使用判断性描述，如“可持续影响指标是否促进农业发展”指标值描述为“是”，“社会效益指标是否起到扶贫效果”指标值描述“是”，“生态效益指标是否改善生态环境”，指标值描述“是”
4.指标值描述不正确，数量指标建设连栋拱棚面积6400座，应描述为建设面积
5.成本指标应与数量指标描述内容一致，数量指标描述建设面积，成本指标描述建设数量
6.指标值设置不合理，社会效益指标受益贫困户与项目实施方案不一致，经济效益指标带动增加贫困人口全年总收入指标值设置较低，与实施方案不一致。</t>
  </si>
  <si>
    <t>14</t>
  </si>
  <si>
    <t>农机合作社项目</t>
  </si>
  <si>
    <t>1.主管部门有误，应是预算单位
2.三级指标描述不合理，指标描述太过复杂，如“生态效益指标实现土地集约化、规模化、现代化发展，加快土地流转、农业现代化发展进程。”，“通过合作社租赁村集体资产，提高村集体收入，平均增加3-5个就业岗位，带动贫困户就近就地稳定就业。”</t>
  </si>
  <si>
    <t>15</t>
  </si>
  <si>
    <t>良种繁育中心（扩繁场）建设项目</t>
  </si>
  <si>
    <t>1.主管部门有误，应是预算单位
2.项目名称内出现年度资金总额
3.指标值描述不合理，未按照项目实施方案进行描述
4.成本指标设置不合理，未体现建设内容的成本</t>
  </si>
  <si>
    <t>16</t>
  </si>
  <si>
    <t>畜牧业防疫体系建设项目</t>
  </si>
  <si>
    <t>1.主管部门有误，应是预算单位
2.项目名称内出现年度资金总额
3.定性指标描述不能使用判断性描述，如“可持续影响指标是否促防疫体系”指标值描述为“是”
4.三级指标描述描述漏字、错字，如“社会效益指标受建当立卡”，应是“受益建档”</t>
  </si>
  <si>
    <t>17</t>
  </si>
  <si>
    <t>畜牧养殖隔离区、育肥区建设项目</t>
  </si>
  <si>
    <t>1.主管部门有误，应是预算单位
2.项目名称内出现资金总额，且和年度资金总额不一致。
3.定性指标描述不能使用判断性描述，如“社会效益指标吸纳农村富余劳动力，提高农牧民经济收入”指标值描述为“是”
4.数量指标建设面积未按照实施方案描述
5.三级指标描述描述错字，如“社会效益指标收益建档”，应是“受益建档”</t>
  </si>
  <si>
    <t>18</t>
  </si>
  <si>
    <t>牲畜活畜交易市场建设项目</t>
  </si>
  <si>
    <t>1.主管部门有误，应是预算单位
2.项目名称内出现年度资金总额
3.三级指标设置不合理，数量指标未体现项目建设内容，成本指标工程项目造价填写的是项目年度资金总额
4.二级指标与三级指标不匹配，生态效益指标吸纳农村富余劳动力，提高农牧民经济收入
5.定性指标描述不能使用判断性描述，如“可持续影响指标带动贫困户稳定持续增收”指标值描述为“是”</t>
  </si>
  <si>
    <t>19</t>
  </si>
  <si>
    <t>奶牛养殖项目</t>
  </si>
  <si>
    <t>1.主管部门有误，应是预算单位
2.指标值描述不合理，成本指标是反向指标，填报的是“≥”，应填写“≤”。
3.同一指标内填报了多项指标或多条内容，如“社会效益指标
受建档立卡贫困户户数出现4次”</t>
  </si>
  <si>
    <t>20</t>
  </si>
  <si>
    <t>奶牛养殖项目(续建）</t>
  </si>
  <si>
    <t>1.主管部门有误，应是预算单位
2.未提供电子版数据
3.指标值描述不合理，定量指标数量指标确定采购数量，应是等于某数值，不是≥某数值。
4.经济效益指标设置与年度资金总额不匹配，该项目年度资金总额2000万元，受益建档立卡贫困户户数≥200户，带动增加贫困人口全年总收入≥8万元。</t>
  </si>
  <si>
    <t>21</t>
  </si>
  <si>
    <t>木材粉碎加工利用项目</t>
  </si>
  <si>
    <t>1.主管部门有误，应是预算单位
2.三级指标内容出现指标值，如“数量指标地坪建设数量（100平方米）”</t>
  </si>
  <si>
    <t>22</t>
  </si>
  <si>
    <t>自然资源局</t>
  </si>
  <si>
    <t>林果业提质增效项目</t>
  </si>
  <si>
    <t>1.主管部门有误，应是预算单位
2.未提供电子版数据
3.同一指标内填报了多项指标或多条内容,如“数量指标红枣实施提质增效亩数"出现2次
4.经济效益指标与年宽度资金总额不匹配，该项目年度资金总额457.2万元，经济效益指标带动增加贫困人口全年总收入≥0.04万元
5.指标内出现错字、漏字，“社会效益指标受当立卡贫困人口”，应是“受益建档立卡贫困人口”
6.定性指标描述不能使用判断性描述，如“可持续影响指标对否发挥项目区的作用”指标值描述为“是”
7.满意度指标值85%设置较低。</t>
  </si>
  <si>
    <t>23</t>
  </si>
  <si>
    <t>保鲜库建设项目</t>
  </si>
  <si>
    <t>1.主管部门有误，应是预算单位
2.项目名称内出现年度资金总额
3.项目无生态生态效益指标，可以不设置，但不能在生态效益指标下的三级指标和指标值填写无。</t>
  </si>
  <si>
    <t>24</t>
  </si>
  <si>
    <t>冷库建设项目</t>
  </si>
  <si>
    <t>总目标与实施方案不一致</t>
  </si>
  <si>
    <t>1.主管部门有误，应是预算单位
2.数量指标成本指标的计量单位有误，应是立方米，不是平方米
3.经济效益指标设置与年度资金总额不匹配，该项目年度资金总额300万元，受益建档立卡贫困户户数≥27人，带动增加贫困人口全年总收入≥2.16万元。
4.定性指标描述不能使用判断性描述，如“生态效益指标最大限度保持生态平衡，遵循生态规律”指标值描述为“是”</t>
  </si>
  <si>
    <t>25</t>
  </si>
  <si>
    <t>扶贫车间及配套建设项目</t>
  </si>
  <si>
    <t>1.主管部门有误，应是预算单位
2.项目名称内出现年度资金总额
3.指标值描述不合理，未按照项目实施方案描述，数量指标消防配套设施14个，方案19个；贫困地区贫困人口加入合作社、村集体经济组织人数≥450人，方案180人。
4.经济效益指标设置与年度资金总额不匹配，该项目年度资金总额1659.5万元，受益建档立卡贫困户户数≥4500人，带动增加贫困人口全年总收入≥11.52万元。
5.指标值描述不合理，可持续影响指标新建卫星工厂使用年限（年）&lt;=25年</t>
  </si>
  <si>
    <t>26</t>
  </si>
  <si>
    <t>住建局</t>
  </si>
  <si>
    <t>乡村“十小”工程建设项目</t>
  </si>
  <si>
    <t>1.主管部门有误，应是预算单位
2.时效指标填写不规范，时效指标应反映预期提供公共产品和服务的及时程度和效率情况，应设置项目完工及时率，目标表设置开工时间、完工时间。
3.三级指标设置不合理，如符合绿色环境保护、文明施工，指标值描述“达标”</t>
  </si>
  <si>
    <t>27</t>
  </si>
  <si>
    <t>农贸市场配套设施项目</t>
  </si>
  <si>
    <t>1.主管部门有误，应是预算单位
2.二级指标与三级指标不匹配，资金支付及时率属于时效指标</t>
  </si>
  <si>
    <t>28</t>
  </si>
  <si>
    <t>文体局</t>
  </si>
  <si>
    <t>农家乐建设项目</t>
  </si>
  <si>
    <r>
      <t>1.主管部门有误，应是预算单位
2.</t>
    </r>
    <r>
      <rPr>
        <sz val="10"/>
        <rFont val="宋体"/>
        <family val="0"/>
      </rPr>
      <t>经济效益指标设置与年度资金总额不匹配，该项目年度资金总额</t>
    </r>
    <r>
      <rPr>
        <sz val="10"/>
        <rFont val="宋体"/>
        <family val="0"/>
      </rPr>
      <t>300</t>
    </r>
    <r>
      <rPr>
        <sz val="10"/>
        <rFont val="宋体"/>
        <family val="0"/>
      </rPr>
      <t>万元，受益建档立卡贫困户户数≥</t>
    </r>
    <r>
      <rPr>
        <sz val="10"/>
        <rFont val="宋体"/>
        <family val="0"/>
      </rPr>
      <t>1350人</t>
    </r>
    <r>
      <rPr>
        <sz val="10"/>
        <rFont val="宋体"/>
        <family val="0"/>
      </rPr>
      <t>，带动增加贫困人口全年总收入≥</t>
    </r>
    <r>
      <rPr>
        <sz val="10"/>
        <rFont val="宋体"/>
        <family val="0"/>
      </rPr>
      <t>1.8</t>
    </r>
    <r>
      <rPr>
        <sz val="10"/>
        <rFont val="宋体"/>
        <family val="0"/>
      </rPr>
      <t>万元。</t>
    </r>
  </si>
  <si>
    <t>29</t>
  </si>
  <si>
    <t>贫困户就业设备购置项目</t>
  </si>
  <si>
    <t>1.主管部门有误，应是预算单位
2.定量指标计量单位不一致
2.经济效益指标设置与年度资金总额不匹配，该项目年度资金总额630万元，受益建档立卡贫困户户数≥315户，带动增加贫困人口全年总收入≥26万元。</t>
  </si>
  <si>
    <t>30</t>
  </si>
  <si>
    <t>贫困户就业基地配套设施项目</t>
  </si>
  <si>
    <r>
      <t xml:space="preserve">1.主管部门有误，应是预算单位
</t>
    </r>
    <r>
      <rPr>
        <sz val="10"/>
        <rFont val="宋体"/>
        <family val="0"/>
      </rPr>
      <t>2.三级指标重复，项目开工率出现2次
3.数量指标指标值有误</t>
    </r>
  </si>
  <si>
    <t>31</t>
  </si>
  <si>
    <t>JP局</t>
  </si>
  <si>
    <t>扶贫车间建设项目</t>
  </si>
  <si>
    <r>
      <t>1.主管部门有误，应是预算单位
2.</t>
    </r>
    <r>
      <rPr>
        <sz val="10"/>
        <rFont val="宋体"/>
        <family val="0"/>
      </rPr>
      <t>经济效益指标设置与年度资金总额不匹配，该项目年度资金总额</t>
    </r>
    <r>
      <rPr>
        <sz val="10"/>
        <rFont val="宋体"/>
        <family val="0"/>
      </rPr>
      <t>9500</t>
    </r>
    <r>
      <rPr>
        <sz val="10"/>
        <rFont val="宋体"/>
        <family val="0"/>
      </rPr>
      <t>万元，受益建档立卡贫困户户数≥</t>
    </r>
    <r>
      <rPr>
        <sz val="10"/>
        <rFont val="宋体"/>
        <family val="0"/>
      </rPr>
      <t>900人</t>
    </r>
    <r>
      <rPr>
        <sz val="10"/>
        <rFont val="宋体"/>
        <family val="0"/>
      </rPr>
      <t>，带动增加贫困人口全年总收入≥</t>
    </r>
    <r>
      <rPr>
        <sz val="10"/>
        <rFont val="宋体"/>
        <family val="0"/>
      </rPr>
      <t>1.4</t>
    </r>
    <r>
      <rPr>
        <sz val="10"/>
        <rFont val="宋体"/>
        <family val="0"/>
      </rPr>
      <t xml:space="preserve">万元。
</t>
    </r>
    <r>
      <rPr>
        <sz val="10"/>
        <rFont val="宋体"/>
        <family val="0"/>
      </rPr>
      <t>3.成本指标指标值错误，数量指标和成本指标计算大于资金总额
4.指标值描述不合理，可持续影响指标建立以扶贫产业为依托、就业带动贫困户增收、资本收益反补助推脱贫长效机制，指标值“长期依托”</t>
    </r>
  </si>
  <si>
    <t>32</t>
  </si>
  <si>
    <t>5光伏扶贫项目</t>
  </si>
  <si>
    <t>发改委</t>
  </si>
  <si>
    <t>光伏扶贫项目</t>
  </si>
  <si>
    <t>1.主管部门有误，应是预算单位
2.经济指标没有建议删除，不得写“无”
3.数量指标★★★建设光伏扶贫电站贫困村个数指标值5个与项目实施方案不一致，实施方案写的9个
4.成本指标指标值不正确</t>
  </si>
  <si>
    <t>33</t>
  </si>
  <si>
    <t>财政局</t>
  </si>
  <si>
    <t>扶贫小额贷款贴息项目</t>
  </si>
  <si>
    <t>1.主管部门有误，应是预算单位
2.未提供电子表
3.资金总额电子版与纸质版不一致</t>
  </si>
  <si>
    <t>34</t>
  </si>
  <si>
    <t>8道路等基础设施建设项目</t>
  </si>
  <si>
    <t>交通局</t>
  </si>
  <si>
    <t>村组道路建设项目</t>
  </si>
  <si>
    <t>1.主管部门有误，应是预算单位
2.未提供电子表
3.时效指标重复
4.二级指标与三级指标不匹配，生态效益指标交通符合环评审批要求，指标值描述“是”
5.成本指标三级指标描述不准确
6.社会效益指标受益建档立卡贫困数39200人，与实施方案4724人不一致。</t>
  </si>
  <si>
    <t>35</t>
  </si>
  <si>
    <t>10农村安全饮水</t>
  </si>
  <si>
    <t>水利局</t>
  </si>
  <si>
    <t>庭院供水项目</t>
  </si>
  <si>
    <t>1.主管部门有误，应是预算单位
2.未提供电子表
3.指标值描述不合理，定量指标数量指标确定采购数量，应是等于某数值，不是≥某数值。</t>
  </si>
  <si>
    <t>36</t>
  </si>
  <si>
    <t>农村饮水安全工程项目</t>
  </si>
  <si>
    <t>1.主管部门有误，应是预算单位
2.未提供电子表
3.同一指标内填报了多项指标或多条内容，数量指标
4.成本指标描述不准确</t>
  </si>
  <si>
    <t>37</t>
  </si>
  <si>
    <t>13易地扶贫搬迁工程</t>
  </si>
  <si>
    <t>易地扶贫搬迁后续产业发展项目</t>
  </si>
  <si>
    <t>1.主管部门有误，应是预算单位
2.未提供电子表
3.数量指标指标值与总目标实施方案不一致
4.质量指标建档立卡贫困户安置房建设标准有误
5.无经济效益指标删除，不得写无</t>
  </si>
  <si>
    <t>38</t>
  </si>
  <si>
    <t>农村贫困户安居富民房</t>
  </si>
  <si>
    <t>1.主管部门有误，应是预算单位
2.数量指标指标值与批复实施方案不一致
3.成本指标未按照数量指标设置
4.指标值描述不正确</t>
  </si>
  <si>
    <t>39</t>
  </si>
  <si>
    <t>小麦原种三圃田建设项目</t>
  </si>
  <si>
    <t>资金总额应填写75万元，实际填写的是750000元</t>
  </si>
  <si>
    <t>1.主管部门有误，应是预算单位
2.未提供电子表
3.资金总额应填写75万元，实际填写的是750000元
4.社会效益指标指标值描述不正确，减轻灌水难度，指标值描述有效保障</t>
  </si>
  <si>
    <t>40</t>
  </si>
  <si>
    <t>电采暖建设项目</t>
  </si>
  <si>
    <t>与实施方案不一致</t>
  </si>
  <si>
    <r>
      <t xml:space="preserve">1.主管部门有误，应是预算单位
</t>
    </r>
    <r>
      <rPr>
        <sz val="10"/>
        <rFont val="宋体"/>
        <family val="0"/>
      </rPr>
      <t>2.二级指标与三级指标不匹配，社会效益指标节能减排，净化空气，改善生态环境，属于生态效益指标；资金支付率属于时效指标
3.指标值描述不正确，时效指标故障排数及时率，指标值描述≥12小时</t>
    </r>
  </si>
  <si>
    <t>41</t>
  </si>
  <si>
    <t>扶贫办</t>
  </si>
  <si>
    <t>项目管理费（扶贫发展）项目</t>
  </si>
  <si>
    <r>
      <t xml:space="preserve">1.主管部门有误，应是预算单位
</t>
    </r>
    <r>
      <rPr>
        <sz val="10"/>
        <rFont val="宋体"/>
        <family val="0"/>
      </rPr>
      <t>2.质量指标中的三级指标重复
3.无经济效益、生态效益应删除，不得在三级指标，指标值中填写“无”
4.三级指标描述不准确，如“可持续影响指标扶贫政策宣传贫（年）”，“满意度指标受益人口满意度”</t>
    </r>
  </si>
  <si>
    <t>伽师县2022年扶贫项目资金绩效目标申报表检查台账</t>
  </si>
  <si>
    <t>资产收益扶贫项目</t>
  </si>
  <si>
    <t>小额信贷贴息项目</t>
  </si>
  <si>
    <t>农田建设项目</t>
  </si>
  <si>
    <t>以工代赈示范工程</t>
  </si>
  <si>
    <t>学生资助补助项目</t>
  </si>
  <si>
    <t>国土整治项目</t>
  </si>
  <si>
    <t>农村环境整治项目</t>
  </si>
  <si>
    <t>其他</t>
  </si>
  <si>
    <t>供销社</t>
  </si>
  <si>
    <t>农技推广中心</t>
  </si>
  <si>
    <t>畜牧兽医局</t>
  </si>
  <si>
    <t>教育局</t>
  </si>
  <si>
    <t>人社局</t>
  </si>
  <si>
    <t>英买里乡</t>
  </si>
  <si>
    <t>各乡镇</t>
  </si>
  <si>
    <t>铁日木</t>
  </si>
  <si>
    <t>伽师县林果加工厂建设项目</t>
  </si>
  <si>
    <t>伽师县2022年拱棚建设项目</t>
  </si>
  <si>
    <t>伽师县林果防治药剂采购项目</t>
  </si>
  <si>
    <t>伽师县2022年林果接穗储备项目</t>
  </si>
  <si>
    <t>喀什地区现代农业（百万只良种肉羊）产业园-伽师县场扩建项目</t>
  </si>
  <si>
    <t>伽师县种禽场项目</t>
  </si>
  <si>
    <t>伽师县畜禽饲草料加工厂建设项目</t>
  </si>
  <si>
    <t>喀什地区肉牛产业园—伽师县场建设项目</t>
  </si>
  <si>
    <t>喀什地区“一市四县”家禽养殖基地建设项目</t>
  </si>
  <si>
    <t>喀什地区“一市四县”畜牧加工冷链建设项目</t>
  </si>
  <si>
    <t>伽师县粤伽新梅产业园（二期）工程</t>
  </si>
  <si>
    <t>伽师县乡镇小微产业园建设项目</t>
  </si>
  <si>
    <t>伽师县小额贷款贴息项目</t>
  </si>
  <si>
    <t>伽师县特色产业配套基础设施建设项目（以工代赈）</t>
  </si>
  <si>
    <t>伽师县“雨露计划”职业教育补助项目</t>
  </si>
  <si>
    <t>伽师县克孜勒博依镇生态综合整治工程（现代农业产业园）</t>
  </si>
  <si>
    <t>伽师县重点示范村建设项目</t>
  </si>
  <si>
    <t>伽师县2022年乡村道路日常养护项目</t>
  </si>
  <si>
    <t>伽师县脱贫劳动力跨省就业补助项目</t>
  </si>
  <si>
    <t>伽师县2022年示范村建设项目</t>
  </si>
  <si>
    <t>扣分原因</t>
  </si>
  <si>
    <t>最终得分</t>
  </si>
  <si>
    <t>数量指标数值与年度目标数值不一致，扣一分</t>
  </si>
  <si>
    <t>可研报告文件名与项目名称不一致，扣一分</t>
  </si>
  <si>
    <t>未在批复文件中看到项目</t>
  </si>
  <si>
    <t>项目名称未全部保持一致，扣一分；社会效益指标数值与年度目标数值不一致，扣一分</t>
  </si>
  <si>
    <t>目标表无法打开</t>
  </si>
  <si>
    <t>实施方案编制时间未写具体时间，扣一分</t>
  </si>
  <si>
    <t>年度目标未涉及数量指标，扣一分</t>
  </si>
  <si>
    <t>综合得分</t>
  </si>
  <si>
    <t>平均得分</t>
  </si>
  <si>
    <t>未上传项目资料</t>
  </si>
  <si>
    <t>未上传实施方案</t>
  </si>
  <si>
    <t>经济效益指标与目标不符。</t>
  </si>
  <si>
    <t>购置牛数量与目标不一致。</t>
  </si>
  <si>
    <t>已与可研一致。</t>
  </si>
  <si>
    <t>伽师县2022年高标准农田建设项目（一期）</t>
  </si>
  <si>
    <t>（一期），受益人数不一致，与可研保持一致。</t>
  </si>
  <si>
    <t>数量指标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</si>
</sst>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_);[Red]\(0.00\)"/>
  </numFmts>
  <fonts count="59">
    <font>
      <sz val="12"/>
      <name val="宋体"/>
      <family val="0"/>
    </font>
    <font>
      <sz val="11"/>
      <name val="宋体"/>
      <family val="0"/>
    </font>
    <font>
      <sz val="12"/>
      <name val="仿宋"/>
      <family val="3"/>
    </font>
    <font>
      <sz val="16"/>
      <name val="宋体"/>
      <family val="0"/>
    </font>
    <font>
      <b/>
      <sz val="22"/>
      <name val="宋体"/>
      <family val="0"/>
    </font>
    <font>
      <b/>
      <sz val="12"/>
      <name val="仿宋"/>
      <family val="3"/>
    </font>
    <font>
      <sz val="10"/>
      <name val="宋体"/>
      <family val="0"/>
    </font>
    <font>
      <sz val="10"/>
      <name val="仿宋"/>
      <family val="3"/>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0"/>
      <name val="宋体"/>
      <family val="0"/>
    </font>
    <font>
      <sz val="10"/>
      <color indexed="8"/>
      <name val="宋体"/>
      <family val="0"/>
    </font>
    <font>
      <sz val="9"/>
      <color indexed="8"/>
      <name val="宋体"/>
      <family val="0"/>
    </font>
    <font>
      <b/>
      <sz val="10"/>
      <color indexed="8"/>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name val="Calibri"/>
      <family val="0"/>
    </font>
    <font>
      <b/>
      <sz val="10"/>
      <name val="Calibri"/>
      <family val="0"/>
    </font>
    <font>
      <sz val="10"/>
      <color theme="1"/>
      <name val="Calibri"/>
      <family val="0"/>
    </font>
    <font>
      <sz val="10"/>
      <color theme="1"/>
      <name val="Cambria"/>
      <family val="0"/>
    </font>
    <font>
      <sz val="10"/>
      <color theme="1"/>
      <name val="宋体"/>
      <family val="0"/>
    </font>
    <font>
      <sz val="9"/>
      <color theme="1"/>
      <name val="Calibri"/>
      <family val="0"/>
    </font>
    <font>
      <b/>
      <sz val="10"/>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8" fillId="0" borderId="0">
      <alignment vertical="top"/>
      <protection locked="0"/>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9" fillId="22" borderId="8" applyNumberFormat="0" applyAlignment="0" applyProtection="0"/>
    <xf numFmtId="0" fontId="50" fillId="25" borderId="5" applyNumberFormat="0" applyAlignment="0" applyProtection="0"/>
    <xf numFmtId="0" fontId="51"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122">
    <xf numFmtId="0" fontId="0" fillId="0" borderId="0" xfId="0" applyAlignment="1">
      <alignment vertical="center"/>
    </xf>
    <xf numFmtId="0" fontId="0" fillId="0" borderId="0" xfId="0" applyFont="1" applyFill="1" applyAlignment="1">
      <alignment vertical="center" wrapText="1"/>
    </xf>
    <xf numFmtId="0" fontId="2" fillId="0" borderId="0" xfId="0" applyFont="1" applyFill="1" applyBorder="1" applyAlignment="1">
      <alignment vertical="center" wrapText="1"/>
    </xf>
    <xf numFmtId="0" fontId="52" fillId="0" borderId="0" xfId="0" applyFont="1" applyFill="1" applyAlignment="1">
      <alignment horizontal="center" vertical="center" wrapText="1"/>
    </xf>
    <xf numFmtId="0" fontId="52" fillId="0" borderId="0" xfId="0" applyFont="1" applyFill="1" applyAlignment="1">
      <alignment vertical="center" wrapText="1"/>
    </xf>
    <xf numFmtId="43" fontId="52" fillId="0" borderId="0" xfId="51" applyFont="1" applyFill="1" applyAlignment="1">
      <alignment vertical="center" wrapText="1"/>
    </xf>
    <xf numFmtId="0" fontId="3" fillId="0" borderId="0" xfId="0" applyFont="1" applyFill="1" applyAlignment="1">
      <alignment horizontal="left" vertical="center"/>
    </xf>
    <xf numFmtId="43" fontId="0" fillId="0" borderId="0" xfId="51" applyFont="1" applyFill="1"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43" fontId="5" fillId="0" borderId="0" xfId="51" applyFont="1" applyFill="1" applyBorder="1" applyAlignment="1">
      <alignment horizontal="left" vertical="center" wrapText="1"/>
    </xf>
    <xf numFmtId="0" fontId="53" fillId="0" borderId="10" xfId="0" applyFont="1" applyFill="1" applyBorder="1" applyAlignment="1">
      <alignment horizontal="center" vertical="center" wrapText="1"/>
    </xf>
    <xf numFmtId="43" fontId="53" fillId="0" borderId="10" xfId="51" applyFont="1" applyFill="1" applyBorder="1" applyAlignment="1">
      <alignment horizontal="center" vertical="center" wrapText="1"/>
    </xf>
    <xf numFmtId="0" fontId="52" fillId="0" borderId="10" xfId="0" applyFont="1" applyFill="1" applyBorder="1" applyAlignment="1">
      <alignment vertical="center" wrapText="1"/>
    </xf>
    <xf numFmtId="43" fontId="52" fillId="0" borderId="10" xfId="51" applyFont="1" applyFill="1" applyBorder="1" applyAlignment="1">
      <alignment vertical="center"/>
    </xf>
    <xf numFmtId="0" fontId="52" fillId="0" borderId="10" xfId="0" applyFont="1" applyFill="1" applyBorder="1" applyAlignment="1">
      <alignment horizontal="left" vertical="center" wrapText="1"/>
    </xf>
    <xf numFmtId="0" fontId="54" fillId="0" borderId="10" xfId="0" applyFont="1" applyFill="1" applyBorder="1" applyAlignment="1">
      <alignment vertical="center" wrapText="1"/>
    </xf>
    <xf numFmtId="0" fontId="53" fillId="0" borderId="10" xfId="0" applyFont="1" applyFill="1" applyBorder="1" applyAlignment="1">
      <alignment vertical="center" wrapText="1"/>
    </xf>
    <xf numFmtId="9" fontId="52" fillId="0" borderId="10" xfId="33" applyFont="1" applyFill="1" applyBorder="1" applyAlignment="1">
      <alignment vertical="center" wrapText="1"/>
    </xf>
    <xf numFmtId="43" fontId="52" fillId="0" borderId="10" xfId="51" applyFont="1" applyFill="1" applyBorder="1" applyAlignment="1">
      <alignment vertical="center" wrapText="1"/>
    </xf>
    <xf numFmtId="43" fontId="2" fillId="0" borderId="0" xfId="51" applyFont="1" applyFill="1" applyBorder="1" applyAlignment="1">
      <alignment vertical="center" wrapText="1"/>
    </xf>
    <xf numFmtId="0" fontId="0" fillId="0" borderId="0" xfId="0" applyFill="1" applyAlignment="1">
      <alignment horizontal="center" vertical="center"/>
    </xf>
    <xf numFmtId="0" fontId="3" fillId="33" borderId="0" xfId="0" applyFont="1" applyFill="1" applyAlignment="1">
      <alignment horizontal="left" vertical="center"/>
    </xf>
    <xf numFmtId="0" fontId="0" fillId="33" borderId="0" xfId="0" applyFont="1" applyFill="1" applyAlignment="1">
      <alignment vertical="center" wrapText="1"/>
    </xf>
    <xf numFmtId="43" fontId="0" fillId="33" borderId="0" xfId="51" applyFont="1" applyFill="1" applyAlignment="1">
      <alignment vertical="center" wrapText="1"/>
    </xf>
    <xf numFmtId="0" fontId="5" fillId="33" borderId="0" xfId="0" applyFont="1" applyFill="1" applyBorder="1" applyAlignment="1">
      <alignment horizontal="left" vertical="center"/>
    </xf>
    <xf numFmtId="0" fontId="5" fillId="33" borderId="0" xfId="0" applyFont="1" applyFill="1" applyBorder="1" applyAlignment="1">
      <alignment horizontal="left" vertical="center" wrapText="1"/>
    </xf>
    <xf numFmtId="43" fontId="5" fillId="33" borderId="0" xfId="51" applyFont="1" applyFill="1" applyBorder="1" applyAlignment="1">
      <alignment horizontal="left" vertical="center" wrapText="1"/>
    </xf>
    <xf numFmtId="0" fontId="53" fillId="33" borderId="10" xfId="0" applyFont="1" applyFill="1" applyBorder="1" applyAlignment="1">
      <alignment horizontal="center" vertical="center" wrapText="1"/>
    </xf>
    <xf numFmtId="43" fontId="53" fillId="33" borderId="10" xfId="51" applyFont="1" applyFill="1" applyBorder="1" applyAlignment="1">
      <alignment horizontal="center" vertical="center" wrapText="1"/>
    </xf>
    <xf numFmtId="0" fontId="55" fillId="33" borderId="10" xfId="0" applyFont="1" applyFill="1" applyBorder="1" applyAlignment="1">
      <alignment horizontal="center" vertical="center"/>
    </xf>
    <xf numFmtId="0" fontId="52" fillId="33" borderId="10" xfId="0" applyFont="1" applyFill="1" applyBorder="1" applyAlignment="1">
      <alignment vertical="center" wrapText="1"/>
    </xf>
    <xf numFmtId="43" fontId="52" fillId="33" borderId="10" xfId="51" applyFont="1" applyFill="1" applyBorder="1" applyAlignment="1">
      <alignment vertical="center" wrapText="1"/>
    </xf>
    <xf numFmtId="9" fontId="52" fillId="33" borderId="10" xfId="33" applyFont="1" applyFill="1" applyBorder="1" applyAlignment="1">
      <alignment vertical="center" wrapText="1"/>
    </xf>
    <xf numFmtId="0" fontId="2" fillId="33" borderId="0" xfId="0" applyFont="1" applyFill="1" applyBorder="1" applyAlignment="1">
      <alignment vertical="center" wrapText="1"/>
    </xf>
    <xf numFmtId="43" fontId="2" fillId="33" borderId="0" xfId="51" applyFont="1" applyFill="1" applyBorder="1" applyAlignment="1">
      <alignment vertical="center" wrapText="1"/>
    </xf>
    <xf numFmtId="0" fontId="53" fillId="33" borderId="10" xfId="0" applyFont="1" applyFill="1" applyBorder="1" applyAlignment="1">
      <alignment vertical="center" wrapText="1"/>
    </xf>
    <xf numFmtId="0" fontId="52" fillId="33" borderId="10" xfId="51" applyNumberFormat="1" applyFont="1" applyFill="1" applyBorder="1" applyAlignment="1">
      <alignment vertical="center"/>
    </xf>
    <xf numFmtId="0" fontId="52" fillId="33" borderId="10" xfId="51" applyNumberFormat="1" applyFont="1" applyFill="1" applyBorder="1" applyAlignment="1">
      <alignment vertical="center" wrapText="1"/>
    </xf>
    <xf numFmtId="0" fontId="0" fillId="33" borderId="0" xfId="0" applyFill="1" applyAlignment="1">
      <alignment horizontal="center" vertical="center"/>
    </xf>
    <xf numFmtId="0" fontId="0" fillId="33" borderId="0" xfId="0" applyFont="1" applyFill="1" applyAlignment="1">
      <alignment horizontal="center" vertical="center" wrapText="1"/>
    </xf>
    <xf numFmtId="0" fontId="6" fillId="33" borderId="10" xfId="0" applyFont="1" applyFill="1" applyBorder="1" applyAlignment="1">
      <alignment horizontal="center" vertical="center" wrapText="1"/>
    </xf>
    <xf numFmtId="0" fontId="2"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6" fillId="0" borderId="0" xfId="0" applyFont="1" applyFill="1" applyAlignment="1">
      <alignment vertical="center" wrapText="1"/>
    </xf>
    <xf numFmtId="0" fontId="0" fillId="0" borderId="0" xfId="0" applyFont="1" applyFill="1" applyAlignment="1">
      <alignment horizontal="center" vertical="center" wrapText="1"/>
    </xf>
    <xf numFmtId="177" fontId="0" fillId="0" borderId="0" xfId="51" applyNumberFormat="1" applyFont="1" applyFill="1" applyAlignment="1">
      <alignment vertical="center" wrapText="1"/>
    </xf>
    <xf numFmtId="177" fontId="0" fillId="0" borderId="0" xfId="51" applyNumberFormat="1" applyFont="1" applyFill="1" applyAlignment="1">
      <alignment horizontal="center" vertical="center" wrapText="1"/>
    </xf>
    <xf numFmtId="0" fontId="5" fillId="0" borderId="11" xfId="0" applyFont="1" applyFill="1" applyBorder="1" applyAlignment="1">
      <alignment horizontal="left" vertical="center"/>
    </xf>
    <xf numFmtId="0" fontId="5" fillId="0" borderId="11" xfId="0" applyFont="1" applyFill="1" applyBorder="1" applyAlignment="1">
      <alignment horizontal="left" vertical="center" wrapText="1"/>
    </xf>
    <xf numFmtId="43" fontId="5" fillId="0" borderId="11" xfId="51" applyFont="1" applyFill="1" applyBorder="1" applyAlignment="1">
      <alignment horizontal="left" vertical="center" wrapText="1"/>
    </xf>
    <xf numFmtId="0" fontId="52" fillId="0" borderId="10" xfId="0" applyFont="1" applyFill="1" applyBorder="1" applyAlignment="1">
      <alignment horizontal="center"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43" fontId="6" fillId="0" borderId="10" xfId="51" applyFont="1" applyFill="1" applyBorder="1" applyAlignment="1">
      <alignment vertical="center"/>
    </xf>
    <xf numFmtId="0" fontId="6" fillId="0" borderId="0" xfId="0" applyFont="1" applyFill="1" applyAlignment="1">
      <alignment horizontal="center" vertical="center" wrapText="1"/>
    </xf>
    <xf numFmtId="43" fontId="6" fillId="0" borderId="0" xfId="51" applyFont="1" applyFill="1" applyAlignment="1">
      <alignment vertical="center" wrapText="1"/>
    </xf>
    <xf numFmtId="177" fontId="5" fillId="0" borderId="0" xfId="51" applyNumberFormat="1" applyFont="1" applyFill="1" applyBorder="1" applyAlignment="1">
      <alignment horizontal="left" vertical="center" wrapText="1"/>
    </xf>
    <xf numFmtId="177" fontId="5" fillId="0" borderId="0" xfId="51" applyNumberFormat="1" applyFont="1" applyFill="1" applyBorder="1" applyAlignment="1">
      <alignment horizontal="center" vertical="center" wrapText="1"/>
    </xf>
    <xf numFmtId="177" fontId="53" fillId="0" borderId="10" xfId="51" applyNumberFormat="1" applyFont="1" applyFill="1" applyBorder="1" applyAlignment="1">
      <alignment horizontal="center" vertical="center" wrapText="1"/>
    </xf>
    <xf numFmtId="177" fontId="6" fillId="0" borderId="10" xfId="51" applyNumberFormat="1" applyFont="1" applyFill="1" applyBorder="1" applyAlignment="1">
      <alignment vertical="center"/>
    </xf>
    <xf numFmtId="177" fontId="6" fillId="0" borderId="10" xfId="51" applyNumberFormat="1" applyFont="1" applyFill="1" applyBorder="1" applyAlignment="1">
      <alignment horizontal="center" vertical="center"/>
    </xf>
    <xf numFmtId="177" fontId="52" fillId="0" borderId="10" xfId="51" applyNumberFormat="1" applyFont="1" applyFill="1" applyBorder="1" applyAlignment="1">
      <alignment vertical="center" wrapText="1"/>
    </xf>
    <xf numFmtId="177" fontId="52" fillId="0" borderId="10" xfId="51" applyNumberFormat="1" applyFont="1" applyFill="1" applyBorder="1" applyAlignment="1">
      <alignment horizontal="center" vertical="center" wrapText="1"/>
    </xf>
    <xf numFmtId="177" fontId="6" fillId="0" borderId="0" xfId="51" applyNumberFormat="1" applyFont="1" applyFill="1" applyAlignment="1">
      <alignment vertical="center" wrapText="1"/>
    </xf>
    <xf numFmtId="177" fontId="6" fillId="0" borderId="0" xfId="51" applyNumberFormat="1" applyFont="1" applyFill="1" applyAlignment="1">
      <alignment horizontal="center" vertical="center" wrapText="1"/>
    </xf>
    <xf numFmtId="43" fontId="4" fillId="0" borderId="0" xfId="51" applyFont="1" applyFill="1" applyAlignment="1">
      <alignment horizontal="center" vertical="center" wrapText="1"/>
    </xf>
    <xf numFmtId="177" fontId="2" fillId="0" borderId="0" xfId="51" applyNumberFormat="1" applyFont="1" applyFill="1" applyAlignment="1">
      <alignment horizontal="center" vertical="center" wrapText="1"/>
    </xf>
    <xf numFmtId="43" fontId="2" fillId="0" borderId="0" xfId="51" applyFont="1" applyFill="1" applyAlignment="1">
      <alignment vertical="center" wrapText="1"/>
    </xf>
    <xf numFmtId="0" fontId="4" fillId="33" borderId="0" xfId="0" applyFont="1" applyFill="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6" fillId="0" borderId="10" xfId="0" applyFont="1" applyBorder="1" applyAlignment="1">
      <alignment horizontal="left" vertical="center" wrapText="1"/>
    </xf>
    <xf numFmtId="178" fontId="57" fillId="0" borderId="10" xfId="0" applyNumberFormat="1" applyFont="1" applyBorder="1" applyAlignment="1">
      <alignment horizontal="center" vertical="center"/>
    </xf>
    <xf numFmtId="0" fontId="6" fillId="34" borderId="10" xfId="0" applyFont="1" applyFill="1" applyBorder="1" applyAlignment="1">
      <alignment horizontal="left" vertical="center" wrapText="1"/>
    </xf>
    <xf numFmtId="0" fontId="52" fillId="33" borderId="10" xfId="0" applyFont="1" applyFill="1" applyBorder="1" applyAlignment="1">
      <alignment vertical="center" wrapText="1"/>
    </xf>
    <xf numFmtId="0" fontId="52" fillId="0" borderId="10" xfId="0" applyFont="1" applyFill="1" applyBorder="1" applyAlignment="1">
      <alignment vertical="center" wrapText="1"/>
    </xf>
    <xf numFmtId="0" fontId="55" fillId="34" borderId="10" xfId="0" applyFont="1" applyFill="1" applyBorder="1" applyAlignment="1">
      <alignment horizontal="center" vertical="center"/>
    </xf>
    <xf numFmtId="0" fontId="54" fillId="34" borderId="10" xfId="0" applyFont="1" applyFill="1" applyBorder="1" applyAlignment="1">
      <alignment horizontal="center" vertical="center" wrapText="1"/>
    </xf>
    <xf numFmtId="0" fontId="56" fillId="34" borderId="10" xfId="0" applyFont="1" applyFill="1" applyBorder="1" applyAlignment="1">
      <alignment horizontal="left" vertical="center" wrapText="1"/>
    </xf>
    <xf numFmtId="178" fontId="57" fillId="34" borderId="10" xfId="0" applyNumberFormat="1" applyFont="1" applyFill="1" applyBorder="1" applyAlignment="1">
      <alignment horizontal="center" vertical="center"/>
    </xf>
    <xf numFmtId="0" fontId="52" fillId="34" borderId="10" xfId="0" applyFont="1" applyFill="1" applyBorder="1" applyAlignment="1">
      <alignment vertical="center" wrapText="1"/>
    </xf>
    <xf numFmtId="9" fontId="52" fillId="34" borderId="10" xfId="33" applyFont="1" applyFill="1" applyBorder="1" applyAlignment="1">
      <alignment vertical="center" wrapText="1"/>
    </xf>
    <xf numFmtId="0" fontId="52" fillId="34" borderId="10" xfId="51" applyNumberFormat="1" applyFont="1" applyFill="1" applyBorder="1" applyAlignment="1">
      <alignment vertical="center"/>
    </xf>
    <xf numFmtId="0" fontId="52" fillId="34" borderId="10" xfId="51" applyNumberFormat="1" applyFont="1" applyFill="1" applyBorder="1" applyAlignment="1">
      <alignment vertical="center" wrapText="1"/>
    </xf>
    <xf numFmtId="0" fontId="6" fillId="34" borderId="10" xfId="0" applyFont="1" applyFill="1" applyBorder="1" applyAlignment="1">
      <alignment horizontal="center" vertical="center" wrapText="1"/>
    </xf>
    <xf numFmtId="43" fontId="52" fillId="34" borderId="10" xfId="51" applyFont="1" applyFill="1" applyBorder="1" applyAlignment="1">
      <alignment vertical="center" wrapText="1"/>
    </xf>
    <xf numFmtId="0" fontId="52" fillId="34" borderId="10" xfId="0" applyFont="1" applyFill="1" applyBorder="1" applyAlignment="1">
      <alignment vertical="center" wrapText="1"/>
    </xf>
    <xf numFmtId="0" fontId="52" fillId="34" borderId="0" xfId="0" applyFont="1" applyFill="1" applyAlignment="1">
      <alignment vertical="center" wrapText="1"/>
    </xf>
    <xf numFmtId="0" fontId="0" fillId="0" borderId="10" xfId="0" applyFill="1" applyBorder="1" applyAlignment="1">
      <alignment horizontal="center" vertical="center"/>
    </xf>
    <xf numFmtId="0" fontId="52" fillId="34" borderId="10" xfId="0" applyFont="1" applyFill="1" applyBorder="1" applyAlignment="1">
      <alignment horizontal="center" vertical="center" wrapText="1"/>
    </xf>
    <xf numFmtId="0" fontId="52" fillId="0" borderId="10" xfId="0" applyFont="1" applyFill="1" applyBorder="1" applyAlignment="1">
      <alignment vertical="center" wrapText="1"/>
    </xf>
    <xf numFmtId="0" fontId="52" fillId="34" borderId="10" xfId="0" applyFont="1" applyFill="1" applyBorder="1" applyAlignment="1">
      <alignment vertical="center" wrapText="1"/>
    </xf>
    <xf numFmtId="177" fontId="53" fillId="0" borderId="10" xfId="51"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43" fontId="53" fillId="0" borderId="12" xfId="51" applyFont="1" applyFill="1" applyBorder="1" applyAlignment="1">
      <alignment horizontal="center" vertical="center" wrapText="1"/>
    </xf>
    <xf numFmtId="43" fontId="53" fillId="0" borderId="13" xfId="51" applyFont="1" applyFill="1" applyBorder="1" applyAlignment="1">
      <alignment horizontal="center" vertical="center" wrapText="1"/>
    </xf>
    <xf numFmtId="43" fontId="53" fillId="0" borderId="14" xfId="51" applyFont="1" applyFill="1" applyBorder="1" applyAlignment="1">
      <alignment horizontal="center" vertical="center" wrapText="1"/>
    </xf>
    <xf numFmtId="43" fontId="53" fillId="0" borderId="10" xfId="51" applyFont="1" applyFill="1" applyBorder="1" applyAlignment="1">
      <alignment horizontal="center" vertical="center" wrapText="1"/>
    </xf>
    <xf numFmtId="177" fontId="53" fillId="0" borderId="12" xfId="51" applyNumberFormat="1" applyFont="1" applyFill="1" applyBorder="1" applyAlignment="1">
      <alignment horizontal="center" vertical="center" wrapText="1"/>
    </xf>
    <xf numFmtId="177" fontId="53" fillId="0" borderId="14" xfId="51" applyNumberFormat="1"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4" fillId="0" borderId="0" xfId="0" applyFont="1" applyFill="1" applyAlignment="1">
      <alignment horizontal="center" vertical="center" wrapText="1"/>
    </xf>
    <xf numFmtId="43" fontId="53" fillId="0" borderId="15" xfId="51" applyFont="1" applyFill="1" applyBorder="1" applyAlignment="1">
      <alignment horizontal="center" vertical="center" wrapText="1"/>
    </xf>
    <xf numFmtId="43" fontId="53" fillId="0" borderId="16" xfId="51" applyFont="1" applyFill="1" applyBorder="1" applyAlignment="1">
      <alignment horizontal="center" vertical="center" wrapText="1"/>
    </xf>
    <xf numFmtId="43" fontId="53" fillId="0" borderId="17" xfId="51"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43" fontId="53" fillId="33" borderId="10" xfId="51" applyFont="1" applyFill="1" applyBorder="1" applyAlignment="1">
      <alignment horizontal="center" vertical="center" wrapText="1"/>
    </xf>
    <xf numFmtId="0" fontId="53" fillId="33" borderId="17"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4" fillId="33" borderId="0" xfId="0" applyFont="1" applyFill="1" applyAlignment="1">
      <alignment horizontal="center" vertical="center" wrapText="1"/>
    </xf>
    <xf numFmtId="0" fontId="52" fillId="0" borderId="10" xfId="0" applyFont="1" applyFill="1" applyBorder="1" applyAlignment="1">
      <alignment vertical="center" wrapText="1"/>
    </xf>
    <xf numFmtId="0" fontId="6" fillId="0" borderId="10" xfId="0" applyFont="1" applyBorder="1" applyAlignment="1">
      <alignment horizontal="lef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千位分隔 2"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62"/>
  <sheetViews>
    <sheetView zoomScale="80" zoomScaleNormal="80" workbookViewId="0" topLeftCell="L1">
      <selection activeCell="AM7" sqref="AM7"/>
    </sheetView>
  </sheetViews>
  <sheetFormatPr defaultColWidth="14.125" defaultRowHeight="14.25"/>
  <cols>
    <col min="1" max="1" width="4.50390625" style="46" customWidth="1"/>
    <col min="2" max="2" width="10.625" style="1" customWidth="1"/>
    <col min="3" max="3" width="16.00390625" style="1" customWidth="1"/>
    <col min="4" max="4" width="8.625" style="1" customWidth="1"/>
    <col min="5" max="5" width="15.625" style="1" customWidth="1"/>
    <col min="6" max="7" width="11.375" style="7" customWidth="1"/>
    <col min="8" max="8" width="11.375" style="7" bestFit="1" customWidth="1"/>
    <col min="9" max="9" width="3.625" style="47" customWidth="1"/>
    <col min="10" max="10" width="6.125" style="1" customWidth="1"/>
    <col min="11" max="11" width="3.625" style="47" customWidth="1"/>
    <col min="12" max="12" width="7.125" style="1" customWidth="1"/>
    <col min="13" max="13" width="3.50390625" style="48" customWidth="1"/>
    <col min="14" max="14" width="6.875" style="1" customWidth="1"/>
    <col min="15" max="15" width="3.50390625" style="48" customWidth="1"/>
    <col min="16" max="16" width="7.125" style="1" customWidth="1"/>
    <col min="17" max="17" width="3.50390625" style="48" customWidth="1"/>
    <col min="18" max="18" width="4.875" style="1" customWidth="1"/>
    <col min="19" max="19" width="3.50390625" style="48" customWidth="1"/>
    <col min="20" max="20" width="11.625" style="1" customWidth="1"/>
    <col min="21" max="21" width="3.00390625" style="1" customWidth="1"/>
    <col min="22" max="22" width="4.00390625" style="1" customWidth="1"/>
    <col min="23" max="23" width="3.625" style="1" customWidth="1"/>
    <col min="24" max="24" width="3.50390625" style="48" customWidth="1"/>
    <col min="25" max="25" width="3.625" style="1" customWidth="1"/>
    <col min="26" max="26" width="7.00390625" style="1" customWidth="1"/>
    <col min="27" max="27" width="3.50390625" style="48" customWidth="1"/>
    <col min="28" max="28" width="4.125" style="1" customWidth="1"/>
    <col min="29" max="29" width="3.50390625" style="48" customWidth="1"/>
    <col min="30" max="30" width="3.875" style="1" customWidth="1"/>
    <col min="31" max="31" width="3.50390625" style="48" customWidth="1"/>
    <col min="32" max="32" width="4.00390625" style="1" customWidth="1"/>
    <col min="33" max="33" width="3.50390625" style="48" customWidth="1"/>
    <col min="34" max="34" width="5.125" style="1" customWidth="1"/>
    <col min="35" max="35" width="3.50390625" style="48" customWidth="1"/>
    <col min="36" max="36" width="5.125" style="1" customWidth="1"/>
    <col min="37" max="37" width="3.50390625" style="48" customWidth="1"/>
    <col min="38" max="38" width="50.00390625" style="1" customWidth="1"/>
    <col min="39" max="39" width="7.00390625" style="7" customWidth="1"/>
    <col min="40" max="40" width="7.00390625" style="1" customWidth="1"/>
    <col min="41" max="41" width="5.50390625" style="1" customWidth="1"/>
    <col min="42" max="16384" width="14.125" style="1" customWidth="1"/>
  </cols>
  <sheetData>
    <row r="1" ht="35.25" customHeight="1">
      <c r="A1" s="6" t="s">
        <v>0</v>
      </c>
    </row>
    <row r="2" spans="1:39" ht="38.25" customHeight="1">
      <c r="A2" s="106" t="s">
        <v>1</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67"/>
    </row>
    <row r="3" spans="1:39" s="42" customFormat="1" ht="24.75" customHeight="1">
      <c r="A3" s="49" t="s">
        <v>2</v>
      </c>
      <c r="B3" s="49"/>
      <c r="C3" s="50"/>
      <c r="D3" s="50"/>
      <c r="E3" s="50"/>
      <c r="F3" s="51"/>
      <c r="G3" s="10"/>
      <c r="H3" s="10"/>
      <c r="I3" s="58"/>
      <c r="J3" s="9"/>
      <c r="K3" s="58"/>
      <c r="L3" s="9"/>
      <c r="M3" s="59"/>
      <c r="N3" s="9"/>
      <c r="O3" s="59"/>
      <c r="P3" s="9"/>
      <c r="Q3" s="59"/>
      <c r="R3" s="50"/>
      <c r="S3" s="59"/>
      <c r="T3" s="9"/>
      <c r="U3" s="9"/>
      <c r="V3" s="9"/>
      <c r="W3" s="9"/>
      <c r="X3" s="59"/>
      <c r="Y3" s="9"/>
      <c r="Z3" s="9"/>
      <c r="AA3" s="59"/>
      <c r="AB3" s="9"/>
      <c r="AC3" s="59"/>
      <c r="AD3" s="9"/>
      <c r="AE3" s="59"/>
      <c r="AG3" s="68"/>
      <c r="AI3" s="68"/>
      <c r="AK3" s="68"/>
      <c r="AM3" s="69"/>
    </row>
    <row r="4" spans="1:40" s="43" customFormat="1" ht="61.5" customHeight="1">
      <c r="A4" s="103" t="s">
        <v>3</v>
      </c>
      <c r="B4" s="103" t="s">
        <v>4</v>
      </c>
      <c r="C4" s="96" t="s">
        <v>5</v>
      </c>
      <c r="D4" s="96" t="s">
        <v>6</v>
      </c>
      <c r="E4" s="96" t="s">
        <v>7</v>
      </c>
      <c r="F4" s="107" t="s">
        <v>8</v>
      </c>
      <c r="G4" s="108"/>
      <c r="H4" s="108"/>
      <c r="I4" s="109"/>
      <c r="J4" s="96" t="s">
        <v>9</v>
      </c>
      <c r="K4" s="96"/>
      <c r="L4" s="96" t="s">
        <v>10</v>
      </c>
      <c r="M4" s="96"/>
      <c r="N4" s="96" t="s">
        <v>11</v>
      </c>
      <c r="O4" s="96"/>
      <c r="P4" s="96" t="s">
        <v>12</v>
      </c>
      <c r="Q4" s="96"/>
      <c r="R4" s="96" t="s">
        <v>13</v>
      </c>
      <c r="S4" s="96"/>
      <c r="T4" s="96"/>
      <c r="U4" s="96" t="s">
        <v>14</v>
      </c>
      <c r="V4" s="96"/>
      <c r="W4" s="96"/>
      <c r="X4" s="96"/>
      <c r="Y4" s="96"/>
      <c r="Z4" s="96"/>
      <c r="AA4" s="96"/>
      <c r="AB4" s="96"/>
      <c r="AC4" s="96"/>
      <c r="AD4" s="96"/>
      <c r="AE4" s="96"/>
      <c r="AF4" s="96"/>
      <c r="AG4" s="96"/>
      <c r="AH4" s="110" t="s">
        <v>15</v>
      </c>
      <c r="AI4" s="111"/>
      <c r="AJ4" s="110" t="s">
        <v>16</v>
      </c>
      <c r="AK4" s="111"/>
      <c r="AL4" s="96" t="s">
        <v>17</v>
      </c>
      <c r="AM4" s="97" t="s">
        <v>18</v>
      </c>
      <c r="AN4" s="96" t="s">
        <v>19</v>
      </c>
    </row>
    <row r="5" spans="1:40" s="43" customFormat="1" ht="28.5" customHeight="1">
      <c r="A5" s="104" t="s">
        <v>3</v>
      </c>
      <c r="B5" s="104" t="s">
        <v>3</v>
      </c>
      <c r="C5" s="96" t="s">
        <v>5</v>
      </c>
      <c r="D5" s="96" t="s">
        <v>6</v>
      </c>
      <c r="E5" s="96" t="s">
        <v>7</v>
      </c>
      <c r="F5" s="100" t="s">
        <v>20</v>
      </c>
      <c r="G5" s="100" t="s">
        <v>21</v>
      </c>
      <c r="H5" s="100" t="s">
        <v>22</v>
      </c>
      <c r="I5" s="101" t="s">
        <v>23</v>
      </c>
      <c r="J5" s="96" t="s">
        <v>24</v>
      </c>
      <c r="K5" s="95" t="s">
        <v>23</v>
      </c>
      <c r="L5" s="96" t="s">
        <v>24</v>
      </c>
      <c r="M5" s="95" t="s">
        <v>23</v>
      </c>
      <c r="N5" s="96" t="s">
        <v>24</v>
      </c>
      <c r="O5" s="95" t="s">
        <v>23</v>
      </c>
      <c r="P5" s="96" t="s">
        <v>24</v>
      </c>
      <c r="Q5" s="95" t="s">
        <v>23</v>
      </c>
      <c r="R5" s="96" t="s">
        <v>24</v>
      </c>
      <c r="S5" s="95" t="s">
        <v>23</v>
      </c>
      <c r="T5" s="96" t="s">
        <v>25</v>
      </c>
      <c r="U5" s="96" t="s">
        <v>26</v>
      </c>
      <c r="V5" s="96"/>
      <c r="W5" s="96"/>
      <c r="X5" s="96"/>
      <c r="Y5" s="96" t="s">
        <v>27</v>
      </c>
      <c r="Z5" s="96"/>
      <c r="AA5" s="96"/>
      <c r="AB5" s="96" t="s">
        <v>28</v>
      </c>
      <c r="AC5" s="96"/>
      <c r="AD5" s="96" t="s">
        <v>29</v>
      </c>
      <c r="AE5" s="96"/>
      <c r="AF5" s="96" t="s">
        <v>30</v>
      </c>
      <c r="AG5" s="96"/>
      <c r="AH5" s="96" t="s">
        <v>24</v>
      </c>
      <c r="AI5" s="95" t="s">
        <v>23</v>
      </c>
      <c r="AJ5" s="96" t="s">
        <v>24</v>
      </c>
      <c r="AK5" s="95" t="s">
        <v>23</v>
      </c>
      <c r="AL5" s="96"/>
      <c r="AM5" s="98"/>
      <c r="AN5" s="96"/>
    </row>
    <row r="6" spans="1:40" s="43" customFormat="1" ht="78">
      <c r="A6" s="105" t="s">
        <v>3</v>
      </c>
      <c r="B6" s="105" t="s">
        <v>3</v>
      </c>
      <c r="C6" s="96" t="s">
        <v>5</v>
      </c>
      <c r="D6" s="96" t="s">
        <v>6</v>
      </c>
      <c r="E6" s="96" t="s">
        <v>7</v>
      </c>
      <c r="F6" s="100"/>
      <c r="G6" s="100"/>
      <c r="H6" s="100"/>
      <c r="I6" s="102"/>
      <c r="J6" s="96"/>
      <c r="K6" s="95"/>
      <c r="L6" s="96"/>
      <c r="M6" s="95"/>
      <c r="N6" s="96"/>
      <c r="O6" s="95"/>
      <c r="P6" s="96"/>
      <c r="Q6" s="95"/>
      <c r="R6" s="96"/>
      <c r="S6" s="95"/>
      <c r="T6" s="96"/>
      <c r="U6" s="11" t="s">
        <v>31</v>
      </c>
      <c r="V6" s="11" t="s">
        <v>32</v>
      </c>
      <c r="W6" s="11" t="s">
        <v>33</v>
      </c>
      <c r="X6" s="60" t="s">
        <v>23</v>
      </c>
      <c r="Y6" s="11" t="s">
        <v>34</v>
      </c>
      <c r="Z6" s="11" t="s">
        <v>35</v>
      </c>
      <c r="AA6" s="60" t="s">
        <v>23</v>
      </c>
      <c r="AB6" s="17" t="s">
        <v>24</v>
      </c>
      <c r="AC6" s="60" t="s">
        <v>23</v>
      </c>
      <c r="AD6" s="17" t="s">
        <v>24</v>
      </c>
      <c r="AE6" s="60" t="s">
        <v>23</v>
      </c>
      <c r="AF6" s="17" t="s">
        <v>24</v>
      </c>
      <c r="AG6" s="60" t="s">
        <v>23</v>
      </c>
      <c r="AH6" s="96"/>
      <c r="AI6" s="95"/>
      <c r="AJ6" s="96"/>
      <c r="AK6" s="95"/>
      <c r="AL6" s="96"/>
      <c r="AM6" s="99"/>
      <c r="AN6" s="96"/>
    </row>
    <row r="7" spans="1:40" s="44" customFormat="1" ht="51.75">
      <c r="A7" s="52">
        <v>1</v>
      </c>
      <c r="B7" s="13" t="s">
        <v>36</v>
      </c>
      <c r="C7" s="53" t="s">
        <v>37</v>
      </c>
      <c r="D7" s="53" t="s">
        <v>37</v>
      </c>
      <c r="E7" s="54" t="s">
        <v>38</v>
      </c>
      <c r="F7" s="55">
        <v>1231.04</v>
      </c>
      <c r="G7" s="55">
        <v>1231.04</v>
      </c>
      <c r="H7" s="55">
        <f aca="true" t="shared" si="0" ref="H7:H61">G7-F7</f>
        <v>0</v>
      </c>
      <c r="I7" s="61">
        <f>IF(H7&lt;&gt;0,0,5)</f>
        <v>5</v>
      </c>
      <c r="J7" s="13" t="s">
        <v>39</v>
      </c>
      <c r="K7" s="61">
        <f>IF(J7="是",10,0)</f>
        <v>10</v>
      </c>
      <c r="L7" s="13" t="s">
        <v>39</v>
      </c>
      <c r="M7" s="62">
        <f aca="true" t="shared" si="1" ref="M7:M61">IF(L7="是",10,0)</f>
        <v>10</v>
      </c>
      <c r="N7" s="13" t="s">
        <v>40</v>
      </c>
      <c r="O7" s="62">
        <f>IF(N7="是",5,0)</f>
        <v>0</v>
      </c>
      <c r="P7" s="13" t="s">
        <v>39</v>
      </c>
      <c r="Q7" s="62">
        <f aca="true" t="shared" si="2" ref="Q7:Q61">IF(P7="是",10,0)</f>
        <v>10</v>
      </c>
      <c r="R7" s="13" t="s">
        <v>39</v>
      </c>
      <c r="S7" s="62">
        <f aca="true" t="shared" si="3" ref="S7:S61">IF(R7="是",5,0)</f>
        <v>5</v>
      </c>
      <c r="T7" s="13"/>
      <c r="U7" s="13">
        <v>3</v>
      </c>
      <c r="V7" s="13">
        <v>7</v>
      </c>
      <c r="W7" s="13">
        <v>14</v>
      </c>
      <c r="X7" s="62">
        <f>IF(W7&gt;=7,5,0)</f>
        <v>5</v>
      </c>
      <c r="Y7" s="13">
        <v>13</v>
      </c>
      <c r="Z7" s="18">
        <f>Y7/W7</f>
        <v>0.9285714285714286</v>
      </c>
      <c r="AA7" s="62">
        <f>IF(Z7&gt;=70%,5,0)</f>
        <v>5</v>
      </c>
      <c r="AB7" s="13" t="s">
        <v>39</v>
      </c>
      <c r="AC7" s="62">
        <f>IF(AB7="是",10,0)</f>
        <v>10</v>
      </c>
      <c r="AD7" s="13" t="s">
        <v>39</v>
      </c>
      <c r="AE7" s="62">
        <f>IF(AD7="是",10,0)</f>
        <v>10</v>
      </c>
      <c r="AF7" s="13" t="s">
        <v>40</v>
      </c>
      <c r="AG7" s="62">
        <f>5/14*13</f>
        <v>4.642857142857143</v>
      </c>
      <c r="AH7" s="13" t="s">
        <v>39</v>
      </c>
      <c r="AI7" s="62">
        <f aca="true" t="shared" si="4" ref="AI7:AI61">IF(AH7="是",10,0)</f>
        <v>10</v>
      </c>
      <c r="AJ7" s="13" t="s">
        <v>39</v>
      </c>
      <c r="AK7" s="62">
        <f>IF(AJ7="是",10,0)</f>
        <v>10</v>
      </c>
      <c r="AL7" s="13" t="s">
        <v>41</v>
      </c>
      <c r="AM7" s="19">
        <f>I7+K7+M7+O7+Q7+S7+X7+AA7+AC7+AE7+AG7+AI7+AK7</f>
        <v>94.64285714285714</v>
      </c>
      <c r="AN7" s="13" t="s">
        <v>42</v>
      </c>
    </row>
    <row r="8" spans="1:40" s="44" customFormat="1" ht="39">
      <c r="A8" s="52">
        <v>2</v>
      </c>
      <c r="B8" s="13" t="s">
        <v>36</v>
      </c>
      <c r="C8" s="53" t="s">
        <v>37</v>
      </c>
      <c r="D8" s="53" t="s">
        <v>37</v>
      </c>
      <c r="E8" s="54" t="s">
        <v>43</v>
      </c>
      <c r="F8" s="55">
        <v>1265.81</v>
      </c>
      <c r="G8" s="55">
        <v>1265.81</v>
      </c>
      <c r="H8" s="55">
        <f t="shared" si="0"/>
        <v>0</v>
      </c>
      <c r="I8" s="61">
        <f aca="true" t="shared" si="5" ref="I8:I61">IF(H8&lt;&gt;0,0,5)</f>
        <v>5</v>
      </c>
      <c r="J8" s="13" t="s">
        <v>39</v>
      </c>
      <c r="K8" s="63">
        <f aca="true" t="shared" si="6" ref="K8:K61">IF(J8="是",10,0)</f>
        <v>10</v>
      </c>
      <c r="L8" s="13" t="s">
        <v>39</v>
      </c>
      <c r="M8" s="64">
        <f t="shared" si="1"/>
        <v>10</v>
      </c>
      <c r="N8" s="13" t="s">
        <v>40</v>
      </c>
      <c r="O8" s="64">
        <f aca="true" t="shared" si="7" ref="O8:O61">IF(N8="是",5,0)</f>
        <v>0</v>
      </c>
      <c r="P8" s="13" t="s">
        <v>39</v>
      </c>
      <c r="Q8" s="64">
        <f t="shared" si="2"/>
        <v>10</v>
      </c>
      <c r="R8" s="13" t="s">
        <v>39</v>
      </c>
      <c r="S8" s="64">
        <f t="shared" si="3"/>
        <v>5</v>
      </c>
      <c r="T8" s="13"/>
      <c r="U8" s="13">
        <v>3</v>
      </c>
      <c r="V8" s="13">
        <v>6</v>
      </c>
      <c r="W8" s="13">
        <v>13</v>
      </c>
      <c r="X8" s="64">
        <f aca="true" t="shared" si="8" ref="X8:X61">IF(W8&gt;=7,5,0)</f>
        <v>5</v>
      </c>
      <c r="Y8" s="13">
        <v>13</v>
      </c>
      <c r="Z8" s="18">
        <f aca="true" t="shared" si="9" ref="Z8:Z61">Y8/W8</f>
        <v>1</v>
      </c>
      <c r="AA8" s="64">
        <f aca="true" t="shared" si="10" ref="AA8:AA61">IF(Z8&gt;=70%,5,0)</f>
        <v>5</v>
      </c>
      <c r="AB8" s="13" t="s">
        <v>39</v>
      </c>
      <c r="AC8" s="64">
        <f aca="true" t="shared" si="11" ref="AC8:AC15">IF(AB8="是",10,0)</f>
        <v>10</v>
      </c>
      <c r="AD8" s="13" t="s">
        <v>39</v>
      </c>
      <c r="AE8" s="64">
        <f aca="true" t="shared" si="12" ref="AE8:AE61">IF(AD8="是",10,0)</f>
        <v>10</v>
      </c>
      <c r="AF8" s="13" t="s">
        <v>40</v>
      </c>
      <c r="AG8" s="64">
        <f>5/W8*11</f>
        <v>4.230769230769231</v>
      </c>
      <c r="AH8" s="13" t="s">
        <v>39</v>
      </c>
      <c r="AI8" s="64">
        <f t="shared" si="4"/>
        <v>10</v>
      </c>
      <c r="AJ8" s="13" t="s">
        <v>39</v>
      </c>
      <c r="AK8" s="64">
        <f aca="true" t="shared" si="13" ref="AK8:AK61">IF(AJ8="是",10,0)</f>
        <v>10</v>
      </c>
      <c r="AL8" s="13" t="s">
        <v>44</v>
      </c>
      <c r="AM8" s="19">
        <f aca="true" t="shared" si="14" ref="AM8:AM61">I8+K8+M8+O8+Q8+S8+X8+AA8+AC8+AE8+AG8+AI8+AK8</f>
        <v>94.23076923076923</v>
      </c>
      <c r="AN8" s="13" t="s">
        <v>42</v>
      </c>
    </row>
    <row r="9" spans="1:40" s="44" customFormat="1" ht="64.5">
      <c r="A9" s="52">
        <v>3</v>
      </c>
      <c r="B9" s="13" t="s">
        <v>36</v>
      </c>
      <c r="C9" s="53" t="s">
        <v>45</v>
      </c>
      <c r="D9" s="53" t="s">
        <v>45</v>
      </c>
      <c r="E9" s="54" t="s">
        <v>46</v>
      </c>
      <c r="F9" s="55">
        <v>1588</v>
      </c>
      <c r="G9" s="55">
        <v>8712</v>
      </c>
      <c r="H9" s="55">
        <f t="shared" si="0"/>
        <v>7124</v>
      </c>
      <c r="I9" s="61">
        <f t="shared" si="5"/>
        <v>0</v>
      </c>
      <c r="J9" s="13" t="s">
        <v>39</v>
      </c>
      <c r="K9" s="63">
        <f t="shared" si="6"/>
        <v>10</v>
      </c>
      <c r="L9" s="13" t="s">
        <v>39</v>
      </c>
      <c r="M9" s="64">
        <f t="shared" si="1"/>
        <v>10</v>
      </c>
      <c r="N9" s="13" t="s">
        <v>40</v>
      </c>
      <c r="O9" s="64">
        <f t="shared" si="7"/>
        <v>0</v>
      </c>
      <c r="P9" s="13" t="s">
        <v>40</v>
      </c>
      <c r="Q9" s="64">
        <f t="shared" si="2"/>
        <v>0</v>
      </c>
      <c r="R9" s="13" t="s">
        <v>40</v>
      </c>
      <c r="S9" s="64">
        <f t="shared" si="3"/>
        <v>0</v>
      </c>
      <c r="T9" s="13" t="s">
        <v>47</v>
      </c>
      <c r="U9" s="13">
        <v>3</v>
      </c>
      <c r="V9" s="13">
        <v>7</v>
      </c>
      <c r="W9" s="13">
        <v>11</v>
      </c>
      <c r="X9" s="64">
        <f t="shared" si="8"/>
        <v>5</v>
      </c>
      <c r="Y9" s="13">
        <v>11</v>
      </c>
      <c r="Z9" s="18">
        <f t="shared" si="9"/>
        <v>1</v>
      </c>
      <c r="AA9" s="64">
        <f t="shared" si="10"/>
        <v>5</v>
      </c>
      <c r="AB9" s="13" t="s">
        <v>39</v>
      </c>
      <c r="AC9" s="64">
        <f>10/W9*9</f>
        <v>8.181818181818182</v>
      </c>
      <c r="AD9" s="13" t="s">
        <v>39</v>
      </c>
      <c r="AE9" s="64">
        <f t="shared" si="12"/>
        <v>10</v>
      </c>
      <c r="AF9" s="13" t="s">
        <v>40</v>
      </c>
      <c r="AG9" s="64">
        <f>5/W9*9</f>
        <v>4.090909090909091</v>
      </c>
      <c r="AH9" s="13" t="s">
        <v>39</v>
      </c>
      <c r="AI9" s="64">
        <f t="shared" si="4"/>
        <v>10</v>
      </c>
      <c r="AJ9" s="13" t="s">
        <v>39</v>
      </c>
      <c r="AK9" s="64">
        <f t="shared" si="13"/>
        <v>10</v>
      </c>
      <c r="AL9" s="13" t="s">
        <v>48</v>
      </c>
      <c r="AM9" s="19">
        <f t="shared" si="14"/>
        <v>72.27272727272728</v>
      </c>
      <c r="AN9" s="13" t="s">
        <v>42</v>
      </c>
    </row>
    <row r="10" spans="1:40" s="44" customFormat="1" ht="39">
      <c r="A10" s="52">
        <v>4</v>
      </c>
      <c r="B10" s="13" t="s">
        <v>36</v>
      </c>
      <c r="C10" s="53" t="s">
        <v>45</v>
      </c>
      <c r="D10" s="53" t="s">
        <v>45</v>
      </c>
      <c r="E10" s="54" t="s">
        <v>49</v>
      </c>
      <c r="F10" s="55">
        <v>915.22</v>
      </c>
      <c r="G10" s="55">
        <v>915.22</v>
      </c>
      <c r="H10" s="55">
        <f t="shared" si="0"/>
        <v>0</v>
      </c>
      <c r="I10" s="61">
        <f t="shared" si="5"/>
        <v>5</v>
      </c>
      <c r="J10" s="13" t="s">
        <v>39</v>
      </c>
      <c r="K10" s="63">
        <f t="shared" si="6"/>
        <v>10</v>
      </c>
      <c r="L10" s="13" t="s">
        <v>39</v>
      </c>
      <c r="M10" s="64">
        <f t="shared" si="1"/>
        <v>10</v>
      </c>
      <c r="N10" s="13" t="s">
        <v>40</v>
      </c>
      <c r="O10" s="64">
        <f t="shared" si="7"/>
        <v>0</v>
      </c>
      <c r="P10" s="13" t="s">
        <v>39</v>
      </c>
      <c r="Q10" s="64">
        <f t="shared" si="2"/>
        <v>10</v>
      </c>
      <c r="R10" s="13" t="s">
        <v>39</v>
      </c>
      <c r="S10" s="64">
        <f t="shared" si="3"/>
        <v>5</v>
      </c>
      <c r="T10" s="13"/>
      <c r="U10" s="13">
        <v>3</v>
      </c>
      <c r="V10" s="13">
        <v>3</v>
      </c>
      <c r="W10" s="13">
        <v>12</v>
      </c>
      <c r="X10" s="64">
        <f t="shared" si="8"/>
        <v>5</v>
      </c>
      <c r="Y10" s="13">
        <v>12</v>
      </c>
      <c r="Z10" s="18">
        <f t="shared" si="9"/>
        <v>1</v>
      </c>
      <c r="AA10" s="64">
        <f t="shared" si="10"/>
        <v>5</v>
      </c>
      <c r="AB10" s="13" t="s">
        <v>39</v>
      </c>
      <c r="AC10" s="64">
        <f t="shared" si="11"/>
        <v>10</v>
      </c>
      <c r="AD10" s="13" t="s">
        <v>39</v>
      </c>
      <c r="AE10" s="64">
        <f t="shared" si="12"/>
        <v>10</v>
      </c>
      <c r="AF10" s="13" t="s">
        <v>40</v>
      </c>
      <c r="AG10" s="64">
        <f>5/W10*5</f>
        <v>2.0833333333333335</v>
      </c>
      <c r="AH10" s="13" t="s">
        <v>39</v>
      </c>
      <c r="AI10" s="64">
        <f t="shared" si="4"/>
        <v>10</v>
      </c>
      <c r="AJ10" s="13" t="s">
        <v>39</v>
      </c>
      <c r="AK10" s="64">
        <f t="shared" si="13"/>
        <v>10</v>
      </c>
      <c r="AL10" s="13" t="s">
        <v>50</v>
      </c>
      <c r="AM10" s="19">
        <f t="shared" si="14"/>
        <v>92.08333333333333</v>
      </c>
      <c r="AN10" s="13" t="s">
        <v>42</v>
      </c>
    </row>
    <row r="11" spans="1:40" s="44" customFormat="1" ht="64.5">
      <c r="A11" s="52">
        <v>5</v>
      </c>
      <c r="B11" s="13" t="s">
        <v>36</v>
      </c>
      <c r="C11" s="53" t="s">
        <v>45</v>
      </c>
      <c r="D11" s="53" t="s">
        <v>45</v>
      </c>
      <c r="E11" s="54" t="s">
        <v>51</v>
      </c>
      <c r="F11" s="55">
        <v>576.62</v>
      </c>
      <c r="G11" s="55">
        <v>576.62</v>
      </c>
      <c r="H11" s="55">
        <f t="shared" si="0"/>
        <v>0</v>
      </c>
      <c r="I11" s="61">
        <f t="shared" si="5"/>
        <v>5</v>
      </c>
      <c r="J11" s="13" t="s">
        <v>39</v>
      </c>
      <c r="K11" s="63">
        <f t="shared" si="6"/>
        <v>10</v>
      </c>
      <c r="L11" s="13" t="s">
        <v>39</v>
      </c>
      <c r="M11" s="64">
        <f t="shared" si="1"/>
        <v>10</v>
      </c>
      <c r="N11" s="13" t="s">
        <v>40</v>
      </c>
      <c r="O11" s="64">
        <f t="shared" si="7"/>
        <v>0</v>
      </c>
      <c r="P11" s="13" t="s">
        <v>40</v>
      </c>
      <c r="Q11" s="64">
        <f t="shared" si="2"/>
        <v>0</v>
      </c>
      <c r="R11" s="13" t="s">
        <v>40</v>
      </c>
      <c r="S11" s="64">
        <f t="shared" si="3"/>
        <v>0</v>
      </c>
      <c r="T11" s="13" t="s">
        <v>52</v>
      </c>
      <c r="U11" s="13">
        <v>3</v>
      </c>
      <c r="V11" s="13">
        <v>8</v>
      </c>
      <c r="W11" s="13">
        <v>10</v>
      </c>
      <c r="X11" s="64">
        <f t="shared" si="8"/>
        <v>5</v>
      </c>
      <c r="Y11" s="13">
        <v>10</v>
      </c>
      <c r="Z11" s="18">
        <f t="shared" si="9"/>
        <v>1</v>
      </c>
      <c r="AA11" s="64">
        <f t="shared" si="10"/>
        <v>5</v>
      </c>
      <c r="AB11" s="13" t="s">
        <v>39</v>
      </c>
      <c r="AC11" s="64">
        <f t="shared" si="11"/>
        <v>10</v>
      </c>
      <c r="AD11" s="13" t="s">
        <v>39</v>
      </c>
      <c r="AE11" s="64">
        <f t="shared" si="12"/>
        <v>10</v>
      </c>
      <c r="AF11" s="13" t="s">
        <v>40</v>
      </c>
      <c r="AG11" s="64">
        <f>5/Y11*8</f>
        <v>4</v>
      </c>
      <c r="AH11" s="13" t="s">
        <v>39</v>
      </c>
      <c r="AI11" s="64">
        <f t="shared" si="4"/>
        <v>10</v>
      </c>
      <c r="AJ11" s="13" t="s">
        <v>39</v>
      </c>
      <c r="AK11" s="64">
        <f t="shared" si="13"/>
        <v>10</v>
      </c>
      <c r="AL11" s="13" t="s">
        <v>53</v>
      </c>
      <c r="AM11" s="19">
        <f t="shared" si="14"/>
        <v>79</v>
      </c>
      <c r="AN11" s="13" t="s">
        <v>42</v>
      </c>
    </row>
    <row r="12" spans="1:40" s="44" customFormat="1" ht="39">
      <c r="A12" s="52">
        <v>6</v>
      </c>
      <c r="B12" s="13" t="s">
        <v>36</v>
      </c>
      <c r="C12" s="53" t="s">
        <v>45</v>
      </c>
      <c r="D12" s="53" t="s">
        <v>45</v>
      </c>
      <c r="E12" s="54" t="s">
        <v>54</v>
      </c>
      <c r="F12" s="55">
        <v>570.05</v>
      </c>
      <c r="G12" s="55">
        <v>570.05</v>
      </c>
      <c r="H12" s="55">
        <f t="shared" si="0"/>
        <v>0</v>
      </c>
      <c r="I12" s="61">
        <f t="shared" si="5"/>
        <v>5</v>
      </c>
      <c r="J12" s="13" t="s">
        <v>39</v>
      </c>
      <c r="K12" s="63">
        <f t="shared" si="6"/>
        <v>10</v>
      </c>
      <c r="L12" s="13" t="s">
        <v>39</v>
      </c>
      <c r="M12" s="64">
        <f t="shared" si="1"/>
        <v>10</v>
      </c>
      <c r="N12" s="13" t="s">
        <v>40</v>
      </c>
      <c r="O12" s="64">
        <f t="shared" si="7"/>
        <v>0</v>
      </c>
      <c r="P12" s="13" t="s">
        <v>39</v>
      </c>
      <c r="Q12" s="64">
        <f t="shared" si="2"/>
        <v>10</v>
      </c>
      <c r="R12" s="13" t="s">
        <v>39</v>
      </c>
      <c r="S12" s="64">
        <f t="shared" si="3"/>
        <v>5</v>
      </c>
      <c r="T12" s="13"/>
      <c r="U12" s="13">
        <v>3</v>
      </c>
      <c r="V12" s="13">
        <v>8</v>
      </c>
      <c r="W12" s="13">
        <v>12</v>
      </c>
      <c r="X12" s="64">
        <f t="shared" si="8"/>
        <v>5</v>
      </c>
      <c r="Y12" s="13">
        <v>11</v>
      </c>
      <c r="Z12" s="18">
        <f t="shared" si="9"/>
        <v>0.9166666666666666</v>
      </c>
      <c r="AA12" s="64">
        <f t="shared" si="10"/>
        <v>5</v>
      </c>
      <c r="AB12" s="13" t="s">
        <v>39</v>
      </c>
      <c r="AC12" s="64">
        <f t="shared" si="11"/>
        <v>10</v>
      </c>
      <c r="AD12" s="13" t="s">
        <v>39</v>
      </c>
      <c r="AE12" s="64">
        <f t="shared" si="12"/>
        <v>10</v>
      </c>
      <c r="AF12" s="13" t="s">
        <v>40</v>
      </c>
      <c r="AG12" s="64">
        <f>5/W12*11</f>
        <v>4.583333333333334</v>
      </c>
      <c r="AH12" s="13" t="s">
        <v>39</v>
      </c>
      <c r="AI12" s="64">
        <f t="shared" si="4"/>
        <v>10</v>
      </c>
      <c r="AJ12" s="13" t="s">
        <v>39</v>
      </c>
      <c r="AK12" s="64">
        <f t="shared" si="13"/>
        <v>10</v>
      </c>
      <c r="AL12" s="13" t="s">
        <v>55</v>
      </c>
      <c r="AM12" s="19">
        <f t="shared" si="14"/>
        <v>94.58333333333333</v>
      </c>
      <c r="AN12" s="13" t="s">
        <v>42</v>
      </c>
    </row>
    <row r="13" spans="1:40" s="44" customFormat="1" ht="78">
      <c r="A13" s="52">
        <v>7</v>
      </c>
      <c r="B13" s="13" t="s">
        <v>36</v>
      </c>
      <c r="C13" s="53" t="s">
        <v>56</v>
      </c>
      <c r="D13" s="53" t="s">
        <v>56</v>
      </c>
      <c r="E13" s="54" t="s">
        <v>57</v>
      </c>
      <c r="F13" s="55">
        <v>1883.6</v>
      </c>
      <c r="G13" s="55">
        <v>1883.6</v>
      </c>
      <c r="H13" s="55">
        <f t="shared" si="0"/>
        <v>0</v>
      </c>
      <c r="I13" s="61">
        <f t="shared" si="5"/>
        <v>5</v>
      </c>
      <c r="J13" s="13" t="s">
        <v>39</v>
      </c>
      <c r="K13" s="63">
        <f t="shared" si="6"/>
        <v>10</v>
      </c>
      <c r="L13" s="13" t="s">
        <v>39</v>
      </c>
      <c r="M13" s="64">
        <f t="shared" si="1"/>
        <v>10</v>
      </c>
      <c r="N13" s="13" t="s">
        <v>40</v>
      </c>
      <c r="O13" s="64">
        <f t="shared" si="7"/>
        <v>0</v>
      </c>
      <c r="P13" s="13" t="s">
        <v>40</v>
      </c>
      <c r="Q13" s="64">
        <f t="shared" si="2"/>
        <v>0</v>
      </c>
      <c r="R13" s="13" t="s">
        <v>40</v>
      </c>
      <c r="S13" s="64">
        <f t="shared" si="3"/>
        <v>0</v>
      </c>
      <c r="T13" s="13" t="s">
        <v>58</v>
      </c>
      <c r="U13" s="13">
        <v>3</v>
      </c>
      <c r="V13" s="13">
        <v>7</v>
      </c>
      <c r="W13" s="13">
        <v>14</v>
      </c>
      <c r="X13" s="64">
        <f t="shared" si="8"/>
        <v>5</v>
      </c>
      <c r="Y13" s="13">
        <v>14</v>
      </c>
      <c r="Z13" s="18">
        <f t="shared" si="9"/>
        <v>1</v>
      </c>
      <c r="AA13" s="64">
        <f t="shared" si="10"/>
        <v>5</v>
      </c>
      <c r="AB13" s="13" t="s">
        <v>40</v>
      </c>
      <c r="AC13" s="64">
        <f>10/18*6</f>
        <v>3.3333333333333335</v>
      </c>
      <c r="AD13" s="13" t="s">
        <v>39</v>
      </c>
      <c r="AE13" s="64">
        <f t="shared" si="12"/>
        <v>10</v>
      </c>
      <c r="AF13" s="13" t="s">
        <v>39</v>
      </c>
      <c r="AG13" s="64">
        <f>IF(AF13="是",5,0)</f>
        <v>5</v>
      </c>
      <c r="AH13" s="13" t="s">
        <v>39</v>
      </c>
      <c r="AI13" s="64">
        <f t="shared" si="4"/>
        <v>10</v>
      </c>
      <c r="AJ13" s="13" t="s">
        <v>39</v>
      </c>
      <c r="AK13" s="64">
        <f t="shared" si="13"/>
        <v>10</v>
      </c>
      <c r="AL13" s="13" t="s">
        <v>59</v>
      </c>
      <c r="AM13" s="19">
        <f t="shared" si="14"/>
        <v>73.33333333333334</v>
      </c>
      <c r="AN13" s="13" t="s">
        <v>42</v>
      </c>
    </row>
    <row r="14" spans="1:40" s="44" customFormat="1" ht="78">
      <c r="A14" s="52">
        <v>8</v>
      </c>
      <c r="B14" s="13" t="s">
        <v>36</v>
      </c>
      <c r="C14" s="53" t="s">
        <v>56</v>
      </c>
      <c r="D14" s="53" t="s">
        <v>56</v>
      </c>
      <c r="E14" s="54" t="s">
        <v>60</v>
      </c>
      <c r="F14" s="55">
        <v>6248.5</v>
      </c>
      <c r="G14" s="55">
        <v>6248.5</v>
      </c>
      <c r="H14" s="55">
        <f t="shared" si="0"/>
        <v>0</v>
      </c>
      <c r="I14" s="61">
        <f t="shared" si="5"/>
        <v>5</v>
      </c>
      <c r="J14" s="13" t="s">
        <v>39</v>
      </c>
      <c r="K14" s="63">
        <f t="shared" si="6"/>
        <v>10</v>
      </c>
      <c r="L14" s="13" t="s">
        <v>39</v>
      </c>
      <c r="M14" s="64">
        <f t="shared" si="1"/>
        <v>10</v>
      </c>
      <c r="N14" s="13" t="s">
        <v>40</v>
      </c>
      <c r="O14" s="64">
        <f t="shared" si="7"/>
        <v>0</v>
      </c>
      <c r="P14" s="13" t="s">
        <v>40</v>
      </c>
      <c r="Q14" s="64">
        <f t="shared" si="2"/>
        <v>0</v>
      </c>
      <c r="R14" s="13" t="s">
        <v>39</v>
      </c>
      <c r="S14" s="64">
        <f t="shared" si="3"/>
        <v>5</v>
      </c>
      <c r="T14" s="13"/>
      <c r="U14" s="13">
        <v>3</v>
      </c>
      <c r="V14" s="13">
        <v>8</v>
      </c>
      <c r="W14" s="13">
        <v>17</v>
      </c>
      <c r="X14" s="64">
        <f t="shared" si="8"/>
        <v>5</v>
      </c>
      <c r="Y14" s="13">
        <v>16</v>
      </c>
      <c r="Z14" s="18">
        <f t="shared" si="9"/>
        <v>0.9411764705882353</v>
      </c>
      <c r="AA14" s="64">
        <f t="shared" si="10"/>
        <v>5</v>
      </c>
      <c r="AB14" s="13" t="s">
        <v>40</v>
      </c>
      <c r="AC14" s="64">
        <f>10/W14*16</f>
        <v>9.411764705882353</v>
      </c>
      <c r="AD14" s="13" t="s">
        <v>39</v>
      </c>
      <c r="AE14" s="64">
        <f t="shared" si="12"/>
        <v>10</v>
      </c>
      <c r="AF14" s="13" t="s">
        <v>40</v>
      </c>
      <c r="AG14" s="64">
        <f>5/W14*15</f>
        <v>4.411764705882353</v>
      </c>
      <c r="AH14" s="13" t="s">
        <v>39</v>
      </c>
      <c r="AI14" s="64">
        <f t="shared" si="4"/>
        <v>10</v>
      </c>
      <c r="AJ14" s="13" t="s">
        <v>39</v>
      </c>
      <c r="AK14" s="64">
        <f t="shared" si="13"/>
        <v>10</v>
      </c>
      <c r="AL14" s="13" t="s">
        <v>61</v>
      </c>
      <c r="AM14" s="19">
        <f t="shared" si="14"/>
        <v>83.82352941176471</v>
      </c>
      <c r="AN14" s="13" t="s">
        <v>42</v>
      </c>
    </row>
    <row r="15" spans="1:40" s="45" customFormat="1" ht="25.5">
      <c r="A15" s="52">
        <v>9</v>
      </c>
      <c r="B15" s="13" t="s">
        <v>36</v>
      </c>
      <c r="C15" s="53" t="s">
        <v>56</v>
      </c>
      <c r="D15" s="53" t="s">
        <v>56</v>
      </c>
      <c r="E15" s="54" t="s">
        <v>62</v>
      </c>
      <c r="F15" s="55">
        <v>1354.45</v>
      </c>
      <c r="G15" s="55">
        <v>1354.45</v>
      </c>
      <c r="H15" s="55">
        <f t="shared" si="0"/>
        <v>0</v>
      </c>
      <c r="I15" s="61">
        <f t="shared" si="5"/>
        <v>5</v>
      </c>
      <c r="J15" s="13" t="s">
        <v>39</v>
      </c>
      <c r="K15" s="63">
        <f t="shared" si="6"/>
        <v>10</v>
      </c>
      <c r="L15" s="13" t="s">
        <v>39</v>
      </c>
      <c r="M15" s="64">
        <f t="shared" si="1"/>
        <v>10</v>
      </c>
      <c r="N15" s="13" t="s">
        <v>40</v>
      </c>
      <c r="O15" s="64">
        <f t="shared" si="7"/>
        <v>0</v>
      </c>
      <c r="P15" s="13" t="s">
        <v>40</v>
      </c>
      <c r="Q15" s="64">
        <f t="shared" si="2"/>
        <v>0</v>
      </c>
      <c r="R15" s="13" t="s">
        <v>39</v>
      </c>
      <c r="S15" s="64">
        <f t="shared" si="3"/>
        <v>5</v>
      </c>
      <c r="T15" s="13"/>
      <c r="U15" s="13">
        <v>3</v>
      </c>
      <c r="V15" s="13">
        <v>7</v>
      </c>
      <c r="W15" s="13">
        <v>10</v>
      </c>
      <c r="X15" s="64">
        <f t="shared" si="8"/>
        <v>5</v>
      </c>
      <c r="Y15" s="13">
        <v>10</v>
      </c>
      <c r="Z15" s="18">
        <f t="shared" si="9"/>
        <v>1</v>
      </c>
      <c r="AA15" s="64">
        <f t="shared" si="10"/>
        <v>5</v>
      </c>
      <c r="AB15" s="13" t="s">
        <v>39</v>
      </c>
      <c r="AC15" s="64">
        <f t="shared" si="11"/>
        <v>10</v>
      </c>
      <c r="AD15" s="13" t="s">
        <v>39</v>
      </c>
      <c r="AE15" s="64">
        <f t="shared" si="12"/>
        <v>10</v>
      </c>
      <c r="AF15" s="13" t="s">
        <v>39</v>
      </c>
      <c r="AG15" s="64">
        <f>IF(AF15="是",5,0)</f>
        <v>5</v>
      </c>
      <c r="AH15" s="13" t="s">
        <v>39</v>
      </c>
      <c r="AI15" s="64">
        <f t="shared" si="4"/>
        <v>10</v>
      </c>
      <c r="AJ15" s="13" t="s">
        <v>39</v>
      </c>
      <c r="AK15" s="64">
        <f t="shared" si="13"/>
        <v>10</v>
      </c>
      <c r="AL15" s="13" t="s">
        <v>63</v>
      </c>
      <c r="AM15" s="19">
        <f t="shared" si="14"/>
        <v>85</v>
      </c>
      <c r="AN15" s="13" t="s">
        <v>42</v>
      </c>
    </row>
    <row r="16" spans="1:40" s="45" customFormat="1" ht="64.5">
      <c r="A16" s="52">
        <v>10</v>
      </c>
      <c r="B16" s="13" t="s">
        <v>36</v>
      </c>
      <c r="C16" s="53" t="s">
        <v>56</v>
      </c>
      <c r="D16" s="53" t="s">
        <v>56</v>
      </c>
      <c r="E16" s="54" t="s">
        <v>64</v>
      </c>
      <c r="F16" s="55">
        <v>399.8</v>
      </c>
      <c r="G16" s="55">
        <v>399.8</v>
      </c>
      <c r="H16" s="55">
        <f t="shared" si="0"/>
        <v>0</v>
      </c>
      <c r="I16" s="61">
        <f t="shared" si="5"/>
        <v>5</v>
      </c>
      <c r="J16" s="13" t="s">
        <v>39</v>
      </c>
      <c r="K16" s="63">
        <f t="shared" si="6"/>
        <v>10</v>
      </c>
      <c r="L16" s="13" t="s">
        <v>39</v>
      </c>
      <c r="M16" s="64">
        <f t="shared" si="1"/>
        <v>10</v>
      </c>
      <c r="N16" s="13" t="s">
        <v>40</v>
      </c>
      <c r="O16" s="64">
        <f t="shared" si="7"/>
        <v>0</v>
      </c>
      <c r="P16" s="13" t="s">
        <v>40</v>
      </c>
      <c r="Q16" s="64">
        <f t="shared" si="2"/>
        <v>0</v>
      </c>
      <c r="R16" s="13" t="s">
        <v>39</v>
      </c>
      <c r="S16" s="64">
        <f t="shared" si="3"/>
        <v>5</v>
      </c>
      <c r="T16" s="13"/>
      <c r="U16" s="13">
        <v>3</v>
      </c>
      <c r="V16" s="13">
        <v>8</v>
      </c>
      <c r="W16" s="13">
        <v>11</v>
      </c>
      <c r="X16" s="64">
        <f t="shared" si="8"/>
        <v>5</v>
      </c>
      <c r="Y16" s="13">
        <v>10</v>
      </c>
      <c r="Z16" s="18">
        <f t="shared" si="9"/>
        <v>0.9090909090909091</v>
      </c>
      <c r="AA16" s="64">
        <f t="shared" si="10"/>
        <v>5</v>
      </c>
      <c r="AB16" s="13" t="s">
        <v>40</v>
      </c>
      <c r="AC16" s="64">
        <f>10/11*10</f>
        <v>9.09090909090909</v>
      </c>
      <c r="AD16" s="13" t="s">
        <v>39</v>
      </c>
      <c r="AE16" s="64">
        <f t="shared" si="12"/>
        <v>10</v>
      </c>
      <c r="AF16" s="13" t="s">
        <v>39</v>
      </c>
      <c r="AG16" s="64">
        <f>IF(AF16="是",5,0)</f>
        <v>5</v>
      </c>
      <c r="AH16" s="13" t="s">
        <v>39</v>
      </c>
      <c r="AI16" s="64">
        <f t="shared" si="4"/>
        <v>10</v>
      </c>
      <c r="AJ16" s="13" t="s">
        <v>39</v>
      </c>
      <c r="AK16" s="64">
        <f t="shared" si="13"/>
        <v>10</v>
      </c>
      <c r="AL16" s="13" t="s">
        <v>65</v>
      </c>
      <c r="AM16" s="19">
        <f t="shared" si="14"/>
        <v>84.0909090909091</v>
      </c>
      <c r="AN16" s="13" t="s">
        <v>42</v>
      </c>
    </row>
    <row r="17" spans="1:40" s="45" customFormat="1" ht="64.5">
      <c r="A17" s="52">
        <v>11</v>
      </c>
      <c r="B17" s="13" t="s">
        <v>66</v>
      </c>
      <c r="C17" s="53" t="s">
        <v>67</v>
      </c>
      <c r="D17" s="53" t="s">
        <v>67</v>
      </c>
      <c r="E17" s="54" t="s">
        <v>68</v>
      </c>
      <c r="F17" s="55">
        <v>291</v>
      </c>
      <c r="G17" s="55">
        <v>291</v>
      </c>
      <c r="H17" s="55">
        <f t="shared" si="0"/>
        <v>0</v>
      </c>
      <c r="I17" s="61">
        <f t="shared" si="5"/>
        <v>5</v>
      </c>
      <c r="J17" s="13" t="s">
        <v>39</v>
      </c>
      <c r="K17" s="63">
        <f t="shared" si="6"/>
        <v>10</v>
      </c>
      <c r="L17" s="13" t="s">
        <v>39</v>
      </c>
      <c r="M17" s="64">
        <f t="shared" si="1"/>
        <v>10</v>
      </c>
      <c r="N17" s="13" t="s">
        <v>40</v>
      </c>
      <c r="O17" s="64">
        <f t="shared" si="7"/>
        <v>0</v>
      </c>
      <c r="P17" s="13" t="s">
        <v>40</v>
      </c>
      <c r="Q17" s="64">
        <f t="shared" si="2"/>
        <v>0</v>
      </c>
      <c r="R17" s="13" t="s">
        <v>39</v>
      </c>
      <c r="S17" s="64">
        <f t="shared" si="3"/>
        <v>5</v>
      </c>
      <c r="T17" s="13"/>
      <c r="U17" s="13">
        <v>3</v>
      </c>
      <c r="V17" s="13">
        <v>9</v>
      </c>
      <c r="W17" s="13">
        <v>24</v>
      </c>
      <c r="X17" s="64">
        <f t="shared" si="8"/>
        <v>5</v>
      </c>
      <c r="Y17" s="13">
        <v>24</v>
      </c>
      <c r="Z17" s="18">
        <f t="shared" si="9"/>
        <v>1</v>
      </c>
      <c r="AA17" s="64">
        <f t="shared" si="10"/>
        <v>5</v>
      </c>
      <c r="AB17" s="13" t="s">
        <v>40</v>
      </c>
      <c r="AC17" s="64">
        <f>10/24*23</f>
        <v>9.583333333333334</v>
      </c>
      <c r="AD17" s="13" t="s">
        <v>39</v>
      </c>
      <c r="AE17" s="64">
        <f t="shared" si="12"/>
        <v>10</v>
      </c>
      <c r="AF17" s="13" t="s">
        <v>39</v>
      </c>
      <c r="AG17" s="64">
        <f>5/W17*22</f>
        <v>4.583333333333334</v>
      </c>
      <c r="AH17" s="13" t="s">
        <v>39</v>
      </c>
      <c r="AI17" s="64">
        <f t="shared" si="4"/>
        <v>10</v>
      </c>
      <c r="AJ17" s="13" t="s">
        <v>39</v>
      </c>
      <c r="AK17" s="64">
        <f t="shared" si="13"/>
        <v>10</v>
      </c>
      <c r="AL17" s="13" t="s">
        <v>69</v>
      </c>
      <c r="AM17" s="19">
        <f t="shared" si="14"/>
        <v>84.16666666666667</v>
      </c>
      <c r="AN17" s="13" t="s">
        <v>42</v>
      </c>
    </row>
    <row r="18" spans="1:40" s="45" customFormat="1" ht="64.5">
      <c r="A18" s="52">
        <v>12</v>
      </c>
      <c r="B18" s="13" t="s">
        <v>70</v>
      </c>
      <c r="C18" s="53" t="s">
        <v>71</v>
      </c>
      <c r="D18" s="53" t="s">
        <v>71</v>
      </c>
      <c r="E18" s="54" t="s">
        <v>72</v>
      </c>
      <c r="F18" s="55">
        <v>1065.99</v>
      </c>
      <c r="G18" s="55">
        <v>1065.99</v>
      </c>
      <c r="H18" s="55">
        <f t="shared" si="0"/>
        <v>0</v>
      </c>
      <c r="I18" s="61">
        <f t="shared" si="5"/>
        <v>5</v>
      </c>
      <c r="J18" s="13" t="s">
        <v>39</v>
      </c>
      <c r="K18" s="63">
        <f t="shared" si="6"/>
        <v>10</v>
      </c>
      <c r="L18" s="13" t="s">
        <v>39</v>
      </c>
      <c r="M18" s="64">
        <f t="shared" si="1"/>
        <v>10</v>
      </c>
      <c r="N18" s="13" t="s">
        <v>40</v>
      </c>
      <c r="O18" s="64">
        <f t="shared" si="7"/>
        <v>0</v>
      </c>
      <c r="P18" s="13" t="s">
        <v>39</v>
      </c>
      <c r="Q18" s="64">
        <f t="shared" si="2"/>
        <v>10</v>
      </c>
      <c r="R18" s="13" t="s">
        <v>40</v>
      </c>
      <c r="S18" s="64">
        <f t="shared" si="3"/>
        <v>0</v>
      </c>
      <c r="T18" s="13" t="s">
        <v>73</v>
      </c>
      <c r="U18" s="13">
        <v>3</v>
      </c>
      <c r="V18" s="13">
        <v>7</v>
      </c>
      <c r="W18" s="13">
        <v>12</v>
      </c>
      <c r="X18" s="64">
        <f t="shared" si="8"/>
        <v>5</v>
      </c>
      <c r="Y18" s="13">
        <v>12</v>
      </c>
      <c r="Z18" s="18">
        <f t="shared" si="9"/>
        <v>1</v>
      </c>
      <c r="AA18" s="64">
        <f t="shared" si="10"/>
        <v>5</v>
      </c>
      <c r="AB18" s="13" t="s">
        <v>40</v>
      </c>
      <c r="AC18" s="64">
        <f>10/Y18*10</f>
        <v>8.333333333333334</v>
      </c>
      <c r="AD18" s="13" t="s">
        <v>39</v>
      </c>
      <c r="AE18" s="64">
        <f t="shared" si="12"/>
        <v>10</v>
      </c>
      <c r="AF18" s="13" t="s">
        <v>39</v>
      </c>
      <c r="AG18" s="64">
        <f>IF(AF18="是",5,0)</f>
        <v>5</v>
      </c>
      <c r="AH18" s="13" t="s">
        <v>39</v>
      </c>
      <c r="AI18" s="64">
        <f t="shared" si="4"/>
        <v>10</v>
      </c>
      <c r="AJ18" s="13" t="s">
        <v>39</v>
      </c>
      <c r="AK18" s="64">
        <f t="shared" si="13"/>
        <v>10</v>
      </c>
      <c r="AL18" s="13" t="s">
        <v>74</v>
      </c>
      <c r="AM18" s="19">
        <f t="shared" si="14"/>
        <v>88.33333333333334</v>
      </c>
      <c r="AN18" s="13" t="s">
        <v>42</v>
      </c>
    </row>
    <row r="19" spans="1:40" s="45" customFormat="1" ht="64.5">
      <c r="A19" s="52">
        <v>13</v>
      </c>
      <c r="B19" s="13" t="s">
        <v>70</v>
      </c>
      <c r="C19" s="53" t="s">
        <v>75</v>
      </c>
      <c r="D19" s="53" t="s">
        <v>75</v>
      </c>
      <c r="E19" s="54" t="s">
        <v>76</v>
      </c>
      <c r="F19" s="55">
        <v>60</v>
      </c>
      <c r="G19" s="55">
        <v>60</v>
      </c>
      <c r="H19" s="55">
        <f t="shared" si="0"/>
        <v>0</v>
      </c>
      <c r="I19" s="61">
        <f t="shared" si="5"/>
        <v>5</v>
      </c>
      <c r="J19" s="13" t="s">
        <v>39</v>
      </c>
      <c r="K19" s="63">
        <f t="shared" si="6"/>
        <v>10</v>
      </c>
      <c r="L19" s="13" t="s">
        <v>39</v>
      </c>
      <c r="M19" s="64">
        <f t="shared" si="1"/>
        <v>10</v>
      </c>
      <c r="N19" s="13" t="s">
        <v>40</v>
      </c>
      <c r="O19" s="64">
        <f t="shared" si="7"/>
        <v>0</v>
      </c>
      <c r="P19" s="13" t="s">
        <v>40</v>
      </c>
      <c r="Q19" s="64">
        <f t="shared" si="2"/>
        <v>0</v>
      </c>
      <c r="R19" s="13" t="s">
        <v>40</v>
      </c>
      <c r="S19" s="64">
        <f t="shared" si="3"/>
        <v>0</v>
      </c>
      <c r="T19" s="13" t="s">
        <v>77</v>
      </c>
      <c r="U19" s="13">
        <v>3</v>
      </c>
      <c r="V19" s="13">
        <v>8</v>
      </c>
      <c r="W19" s="13">
        <v>18</v>
      </c>
      <c r="X19" s="64">
        <f t="shared" si="8"/>
        <v>5</v>
      </c>
      <c r="Y19" s="13">
        <v>18</v>
      </c>
      <c r="Z19" s="18">
        <f t="shared" si="9"/>
        <v>1</v>
      </c>
      <c r="AA19" s="64">
        <f t="shared" si="10"/>
        <v>5</v>
      </c>
      <c r="AB19" s="13" t="s">
        <v>40</v>
      </c>
      <c r="AC19" s="64">
        <f>10/W19*16</f>
        <v>8.88888888888889</v>
      </c>
      <c r="AD19" s="13" t="s">
        <v>39</v>
      </c>
      <c r="AE19" s="64">
        <f t="shared" si="12"/>
        <v>10</v>
      </c>
      <c r="AF19" s="13" t="s">
        <v>39</v>
      </c>
      <c r="AG19" s="64">
        <f>IF(AF19="是",5,0)</f>
        <v>5</v>
      </c>
      <c r="AH19" s="13" t="s">
        <v>39</v>
      </c>
      <c r="AI19" s="64">
        <f t="shared" si="4"/>
        <v>10</v>
      </c>
      <c r="AJ19" s="13" t="s">
        <v>39</v>
      </c>
      <c r="AK19" s="64">
        <f t="shared" si="13"/>
        <v>10</v>
      </c>
      <c r="AL19" s="13" t="s">
        <v>78</v>
      </c>
      <c r="AM19" s="19">
        <f t="shared" si="14"/>
        <v>78.88888888888889</v>
      </c>
      <c r="AN19" s="13" t="s">
        <v>42</v>
      </c>
    </row>
    <row r="20" spans="1:40" s="45" customFormat="1" ht="64.5">
      <c r="A20" s="52">
        <v>14</v>
      </c>
      <c r="B20" s="13" t="s">
        <v>70</v>
      </c>
      <c r="C20" s="53" t="s">
        <v>79</v>
      </c>
      <c r="D20" s="53" t="s">
        <v>79</v>
      </c>
      <c r="E20" s="54" t="s">
        <v>80</v>
      </c>
      <c r="F20" s="55">
        <v>21434</v>
      </c>
      <c r="G20" s="55">
        <v>21434</v>
      </c>
      <c r="H20" s="55">
        <f t="shared" si="0"/>
        <v>0</v>
      </c>
      <c r="I20" s="61">
        <f t="shared" si="5"/>
        <v>5</v>
      </c>
      <c r="J20" s="13" t="s">
        <v>39</v>
      </c>
      <c r="K20" s="63">
        <f t="shared" si="6"/>
        <v>10</v>
      </c>
      <c r="L20" s="13" t="s">
        <v>39</v>
      </c>
      <c r="M20" s="64">
        <f t="shared" si="1"/>
        <v>10</v>
      </c>
      <c r="N20" s="13" t="s">
        <v>40</v>
      </c>
      <c r="O20" s="64">
        <f t="shared" si="7"/>
        <v>0</v>
      </c>
      <c r="P20" s="13" t="s">
        <v>40</v>
      </c>
      <c r="Q20" s="64">
        <f t="shared" si="2"/>
        <v>0</v>
      </c>
      <c r="R20" s="13" t="s">
        <v>39</v>
      </c>
      <c r="S20" s="64">
        <f t="shared" si="3"/>
        <v>5</v>
      </c>
      <c r="T20" s="13"/>
      <c r="U20" s="13">
        <v>3</v>
      </c>
      <c r="V20" s="13">
        <v>8</v>
      </c>
      <c r="W20" s="13">
        <v>12</v>
      </c>
      <c r="X20" s="64">
        <f t="shared" si="8"/>
        <v>5</v>
      </c>
      <c r="Y20" s="13">
        <v>12</v>
      </c>
      <c r="Z20" s="18">
        <f t="shared" si="9"/>
        <v>1</v>
      </c>
      <c r="AA20" s="64">
        <f t="shared" si="10"/>
        <v>5</v>
      </c>
      <c r="AB20" s="13" t="s">
        <v>40</v>
      </c>
      <c r="AC20" s="64">
        <f>10/W20*10</f>
        <v>8.333333333333334</v>
      </c>
      <c r="AD20" s="13" t="s">
        <v>39</v>
      </c>
      <c r="AE20" s="64">
        <f t="shared" si="12"/>
        <v>10</v>
      </c>
      <c r="AF20" s="13" t="s">
        <v>39</v>
      </c>
      <c r="AG20" s="64">
        <f>IF(AF20="是",5,0)</f>
        <v>5</v>
      </c>
      <c r="AH20" s="13" t="s">
        <v>39</v>
      </c>
      <c r="AI20" s="64">
        <f t="shared" si="4"/>
        <v>10</v>
      </c>
      <c r="AJ20" s="13" t="s">
        <v>39</v>
      </c>
      <c r="AK20" s="64">
        <f t="shared" si="13"/>
        <v>10</v>
      </c>
      <c r="AL20" s="13" t="s">
        <v>81</v>
      </c>
      <c r="AM20" s="19">
        <f t="shared" si="14"/>
        <v>83.33333333333334</v>
      </c>
      <c r="AN20" s="13" t="s">
        <v>42</v>
      </c>
    </row>
    <row r="21" spans="1:40" s="45" customFormat="1" ht="39">
      <c r="A21" s="52">
        <v>15</v>
      </c>
      <c r="B21" s="13" t="s">
        <v>70</v>
      </c>
      <c r="C21" s="53" t="s">
        <v>82</v>
      </c>
      <c r="D21" s="53" t="s">
        <v>82</v>
      </c>
      <c r="E21" s="54" t="s">
        <v>83</v>
      </c>
      <c r="F21" s="55">
        <v>100</v>
      </c>
      <c r="G21" s="55">
        <v>100</v>
      </c>
      <c r="H21" s="55">
        <f t="shared" si="0"/>
        <v>0</v>
      </c>
      <c r="I21" s="61">
        <f t="shared" si="5"/>
        <v>5</v>
      </c>
      <c r="J21" s="13" t="s">
        <v>39</v>
      </c>
      <c r="K21" s="63">
        <f t="shared" si="6"/>
        <v>10</v>
      </c>
      <c r="L21" s="13" t="s">
        <v>39</v>
      </c>
      <c r="M21" s="64">
        <f t="shared" si="1"/>
        <v>10</v>
      </c>
      <c r="N21" s="13" t="s">
        <v>40</v>
      </c>
      <c r="O21" s="64">
        <f t="shared" si="7"/>
        <v>0</v>
      </c>
      <c r="P21" s="13" t="s">
        <v>40</v>
      </c>
      <c r="Q21" s="64">
        <f t="shared" si="2"/>
        <v>0</v>
      </c>
      <c r="R21" s="13" t="s">
        <v>40</v>
      </c>
      <c r="S21" s="64">
        <f t="shared" si="3"/>
        <v>0</v>
      </c>
      <c r="T21" s="13" t="s">
        <v>84</v>
      </c>
      <c r="U21" s="13">
        <v>3</v>
      </c>
      <c r="V21" s="13">
        <v>8</v>
      </c>
      <c r="W21" s="13">
        <v>15</v>
      </c>
      <c r="X21" s="64">
        <f t="shared" si="8"/>
        <v>5</v>
      </c>
      <c r="Y21" s="13">
        <v>15</v>
      </c>
      <c r="Z21" s="18">
        <f t="shared" si="9"/>
        <v>1</v>
      </c>
      <c r="AA21" s="64">
        <f t="shared" si="10"/>
        <v>5</v>
      </c>
      <c r="AB21" s="13" t="s">
        <v>40</v>
      </c>
      <c r="AC21" s="64">
        <f>10/W21*13</f>
        <v>8.666666666666666</v>
      </c>
      <c r="AD21" s="13" t="s">
        <v>39</v>
      </c>
      <c r="AE21" s="64">
        <f t="shared" si="12"/>
        <v>10</v>
      </c>
      <c r="AF21" s="13" t="s">
        <v>39</v>
      </c>
      <c r="AG21" s="64">
        <f>IF(AF21="是",5,0)</f>
        <v>5</v>
      </c>
      <c r="AH21" s="13" t="s">
        <v>39</v>
      </c>
      <c r="AI21" s="64">
        <f t="shared" si="4"/>
        <v>10</v>
      </c>
      <c r="AJ21" s="13" t="s">
        <v>39</v>
      </c>
      <c r="AK21" s="64">
        <f t="shared" si="13"/>
        <v>10</v>
      </c>
      <c r="AL21" s="13" t="s">
        <v>85</v>
      </c>
      <c r="AM21" s="19">
        <f t="shared" si="14"/>
        <v>78.66666666666666</v>
      </c>
      <c r="AN21" s="13" t="s">
        <v>42</v>
      </c>
    </row>
    <row r="22" spans="1:40" s="45" customFormat="1" ht="129.75">
      <c r="A22" s="52">
        <v>16</v>
      </c>
      <c r="B22" s="13" t="s">
        <v>70</v>
      </c>
      <c r="C22" s="53" t="s">
        <v>82</v>
      </c>
      <c r="D22" s="53" t="s">
        <v>82</v>
      </c>
      <c r="E22" s="54" t="s">
        <v>86</v>
      </c>
      <c r="F22" s="55">
        <v>1874</v>
      </c>
      <c r="G22" s="55">
        <v>1874</v>
      </c>
      <c r="H22" s="55">
        <f t="shared" si="0"/>
        <v>0</v>
      </c>
      <c r="I22" s="61">
        <f t="shared" si="5"/>
        <v>5</v>
      </c>
      <c r="J22" s="13" t="s">
        <v>39</v>
      </c>
      <c r="K22" s="63">
        <f t="shared" si="6"/>
        <v>10</v>
      </c>
      <c r="L22" s="13" t="s">
        <v>39</v>
      </c>
      <c r="M22" s="64">
        <f t="shared" si="1"/>
        <v>10</v>
      </c>
      <c r="N22" s="13" t="s">
        <v>40</v>
      </c>
      <c r="O22" s="64">
        <f t="shared" si="7"/>
        <v>0</v>
      </c>
      <c r="P22" s="13" t="s">
        <v>40</v>
      </c>
      <c r="Q22" s="64">
        <f t="shared" si="2"/>
        <v>0</v>
      </c>
      <c r="R22" s="13" t="s">
        <v>40</v>
      </c>
      <c r="S22" s="64">
        <f t="shared" si="3"/>
        <v>0</v>
      </c>
      <c r="T22" s="13" t="s">
        <v>87</v>
      </c>
      <c r="U22" s="13">
        <v>3</v>
      </c>
      <c r="V22" s="13">
        <v>8</v>
      </c>
      <c r="W22" s="13">
        <v>19</v>
      </c>
      <c r="X22" s="64">
        <f t="shared" si="8"/>
        <v>5</v>
      </c>
      <c r="Y22" s="13">
        <v>19</v>
      </c>
      <c r="Z22" s="18">
        <f t="shared" si="9"/>
        <v>1</v>
      </c>
      <c r="AA22" s="64">
        <f t="shared" si="10"/>
        <v>5</v>
      </c>
      <c r="AB22" s="13" t="s">
        <v>39</v>
      </c>
      <c r="AC22" s="64">
        <f>IF(AB22="是",10,0)</f>
        <v>10</v>
      </c>
      <c r="AD22" s="13" t="s">
        <v>39</v>
      </c>
      <c r="AE22" s="64">
        <f t="shared" si="12"/>
        <v>10</v>
      </c>
      <c r="AF22" s="13" t="s">
        <v>40</v>
      </c>
      <c r="AG22" s="64">
        <f>5/W22*12</f>
        <v>3.1578947368421053</v>
      </c>
      <c r="AH22" s="13" t="s">
        <v>39</v>
      </c>
      <c r="AI22" s="64">
        <f t="shared" si="4"/>
        <v>10</v>
      </c>
      <c r="AJ22" s="13" t="s">
        <v>39</v>
      </c>
      <c r="AK22" s="64">
        <f t="shared" si="13"/>
        <v>10</v>
      </c>
      <c r="AL22" s="13" t="s">
        <v>88</v>
      </c>
      <c r="AM22" s="19">
        <f t="shared" si="14"/>
        <v>78.15789473684211</v>
      </c>
      <c r="AN22" s="13" t="s">
        <v>42</v>
      </c>
    </row>
    <row r="23" spans="1:40" s="45" customFormat="1" ht="117">
      <c r="A23" s="52">
        <v>17</v>
      </c>
      <c r="B23" s="13" t="s">
        <v>70</v>
      </c>
      <c r="C23" s="53" t="s">
        <v>82</v>
      </c>
      <c r="D23" s="53" t="s">
        <v>82</v>
      </c>
      <c r="E23" s="54" t="s">
        <v>89</v>
      </c>
      <c r="F23" s="55">
        <v>1350</v>
      </c>
      <c r="G23" s="55">
        <v>1350</v>
      </c>
      <c r="H23" s="55">
        <f t="shared" si="0"/>
        <v>0</v>
      </c>
      <c r="I23" s="61">
        <f t="shared" si="5"/>
        <v>5</v>
      </c>
      <c r="J23" s="13" t="s">
        <v>39</v>
      </c>
      <c r="K23" s="63">
        <f t="shared" si="6"/>
        <v>10</v>
      </c>
      <c r="L23" s="13" t="s">
        <v>39</v>
      </c>
      <c r="M23" s="64">
        <f t="shared" si="1"/>
        <v>10</v>
      </c>
      <c r="N23" s="13" t="s">
        <v>40</v>
      </c>
      <c r="O23" s="64">
        <f t="shared" si="7"/>
        <v>0</v>
      </c>
      <c r="P23" s="13" t="s">
        <v>40</v>
      </c>
      <c r="Q23" s="64">
        <f t="shared" si="2"/>
        <v>0</v>
      </c>
      <c r="R23" s="13" t="s">
        <v>40</v>
      </c>
      <c r="S23" s="64">
        <f t="shared" si="3"/>
        <v>0</v>
      </c>
      <c r="T23" s="13" t="s">
        <v>87</v>
      </c>
      <c r="U23" s="13">
        <v>3</v>
      </c>
      <c r="V23" s="13">
        <v>8</v>
      </c>
      <c r="W23" s="13">
        <v>15</v>
      </c>
      <c r="X23" s="64">
        <f t="shared" si="8"/>
        <v>5</v>
      </c>
      <c r="Y23" s="13">
        <v>15</v>
      </c>
      <c r="Z23" s="18">
        <f t="shared" si="9"/>
        <v>1</v>
      </c>
      <c r="AA23" s="64">
        <f t="shared" si="10"/>
        <v>5</v>
      </c>
      <c r="AB23" s="13" t="s">
        <v>40</v>
      </c>
      <c r="AC23" s="64">
        <f>10/W23*7</f>
        <v>4.666666666666666</v>
      </c>
      <c r="AD23" s="13" t="s">
        <v>39</v>
      </c>
      <c r="AE23" s="64">
        <f t="shared" si="12"/>
        <v>10</v>
      </c>
      <c r="AF23" s="13" t="s">
        <v>40</v>
      </c>
      <c r="AG23" s="64">
        <f>5/W23*9</f>
        <v>3</v>
      </c>
      <c r="AH23" s="13" t="s">
        <v>39</v>
      </c>
      <c r="AI23" s="64">
        <f t="shared" si="4"/>
        <v>10</v>
      </c>
      <c r="AJ23" s="13" t="s">
        <v>39</v>
      </c>
      <c r="AK23" s="64">
        <f t="shared" si="13"/>
        <v>10</v>
      </c>
      <c r="AL23" s="13" t="s">
        <v>90</v>
      </c>
      <c r="AM23" s="19">
        <f t="shared" si="14"/>
        <v>72.66666666666666</v>
      </c>
      <c r="AN23" s="13" t="s">
        <v>42</v>
      </c>
    </row>
    <row r="24" spans="1:40" s="45" customFormat="1" ht="51.75">
      <c r="A24" s="52">
        <v>18</v>
      </c>
      <c r="B24" s="13" t="s">
        <v>70</v>
      </c>
      <c r="C24" s="53" t="s">
        <v>82</v>
      </c>
      <c r="D24" s="53" t="s">
        <v>82</v>
      </c>
      <c r="E24" s="54" t="s">
        <v>91</v>
      </c>
      <c r="F24" s="55">
        <v>540</v>
      </c>
      <c r="G24" s="55">
        <v>540</v>
      </c>
      <c r="H24" s="55">
        <f t="shared" si="0"/>
        <v>0</v>
      </c>
      <c r="I24" s="61">
        <f t="shared" si="5"/>
        <v>5</v>
      </c>
      <c r="J24" s="13" t="s">
        <v>39</v>
      </c>
      <c r="K24" s="63">
        <f t="shared" si="6"/>
        <v>10</v>
      </c>
      <c r="L24" s="13" t="s">
        <v>39</v>
      </c>
      <c r="M24" s="64">
        <f t="shared" si="1"/>
        <v>10</v>
      </c>
      <c r="N24" s="13" t="s">
        <v>40</v>
      </c>
      <c r="O24" s="64">
        <f t="shared" si="7"/>
        <v>0</v>
      </c>
      <c r="P24" s="13" t="s">
        <v>40</v>
      </c>
      <c r="Q24" s="64">
        <f t="shared" si="2"/>
        <v>0</v>
      </c>
      <c r="R24" s="13" t="s">
        <v>39</v>
      </c>
      <c r="S24" s="64">
        <f t="shared" si="3"/>
        <v>5</v>
      </c>
      <c r="T24" s="13"/>
      <c r="U24" s="13">
        <v>3</v>
      </c>
      <c r="V24" s="13">
        <v>8</v>
      </c>
      <c r="W24" s="13">
        <v>13</v>
      </c>
      <c r="X24" s="64">
        <f t="shared" si="8"/>
        <v>5</v>
      </c>
      <c r="Y24" s="13">
        <v>13</v>
      </c>
      <c r="Z24" s="18">
        <f t="shared" si="9"/>
        <v>1</v>
      </c>
      <c r="AA24" s="64">
        <f t="shared" si="10"/>
        <v>5</v>
      </c>
      <c r="AB24" s="13" t="s">
        <v>40</v>
      </c>
      <c r="AC24" s="64">
        <f>10/Y24*11</f>
        <v>8.461538461538462</v>
      </c>
      <c r="AD24" s="13" t="s">
        <v>39</v>
      </c>
      <c r="AE24" s="64">
        <f t="shared" si="12"/>
        <v>10</v>
      </c>
      <c r="AF24" s="13" t="s">
        <v>40</v>
      </c>
      <c r="AG24" s="64">
        <f>5/Y24*11</f>
        <v>4.230769230769231</v>
      </c>
      <c r="AH24" s="13" t="s">
        <v>39</v>
      </c>
      <c r="AI24" s="64">
        <f t="shared" si="4"/>
        <v>10</v>
      </c>
      <c r="AJ24" s="13" t="s">
        <v>39</v>
      </c>
      <c r="AK24" s="64">
        <f t="shared" si="13"/>
        <v>10</v>
      </c>
      <c r="AL24" s="13" t="s">
        <v>92</v>
      </c>
      <c r="AM24" s="19">
        <f t="shared" si="14"/>
        <v>82.6923076923077</v>
      </c>
      <c r="AN24" s="13" t="s">
        <v>42</v>
      </c>
    </row>
    <row r="25" spans="1:40" s="45" customFormat="1" ht="37.5" customHeight="1">
      <c r="A25" s="52">
        <v>19</v>
      </c>
      <c r="B25" s="13" t="s">
        <v>70</v>
      </c>
      <c r="C25" s="53" t="s">
        <v>82</v>
      </c>
      <c r="D25" s="53" t="s">
        <v>82</v>
      </c>
      <c r="E25" s="54" t="s">
        <v>93</v>
      </c>
      <c r="F25" s="55">
        <v>40</v>
      </c>
      <c r="G25" s="55">
        <v>40</v>
      </c>
      <c r="H25" s="55">
        <f t="shared" si="0"/>
        <v>0</v>
      </c>
      <c r="I25" s="61">
        <f t="shared" si="5"/>
        <v>5</v>
      </c>
      <c r="J25" s="13" t="s">
        <v>39</v>
      </c>
      <c r="K25" s="63">
        <f t="shared" si="6"/>
        <v>10</v>
      </c>
      <c r="L25" s="13" t="s">
        <v>39</v>
      </c>
      <c r="M25" s="64">
        <f t="shared" si="1"/>
        <v>10</v>
      </c>
      <c r="N25" s="13" t="s">
        <v>40</v>
      </c>
      <c r="O25" s="64">
        <f t="shared" si="7"/>
        <v>0</v>
      </c>
      <c r="P25" s="13" t="s">
        <v>40</v>
      </c>
      <c r="Q25" s="64">
        <f t="shared" si="2"/>
        <v>0</v>
      </c>
      <c r="R25" s="13" t="s">
        <v>39</v>
      </c>
      <c r="S25" s="64">
        <f t="shared" si="3"/>
        <v>5</v>
      </c>
      <c r="T25" s="13"/>
      <c r="U25" s="13">
        <v>3</v>
      </c>
      <c r="V25" s="13">
        <v>8</v>
      </c>
      <c r="W25" s="13">
        <v>13</v>
      </c>
      <c r="X25" s="64">
        <f t="shared" si="8"/>
        <v>5</v>
      </c>
      <c r="Y25" s="13">
        <v>13</v>
      </c>
      <c r="Z25" s="18">
        <f t="shared" si="9"/>
        <v>1</v>
      </c>
      <c r="AA25" s="64">
        <f t="shared" si="10"/>
        <v>5</v>
      </c>
      <c r="AB25" s="13" t="s">
        <v>39</v>
      </c>
      <c r="AC25" s="64">
        <f>IF(AB25="是",10,0)</f>
        <v>10</v>
      </c>
      <c r="AD25" s="13" t="s">
        <v>39</v>
      </c>
      <c r="AE25" s="64">
        <f t="shared" si="12"/>
        <v>10</v>
      </c>
      <c r="AF25" s="13" t="s">
        <v>39</v>
      </c>
      <c r="AG25" s="64">
        <f>IF(AF25="是",5,0)</f>
        <v>5</v>
      </c>
      <c r="AH25" s="13" t="s">
        <v>39</v>
      </c>
      <c r="AI25" s="64">
        <f t="shared" si="4"/>
        <v>10</v>
      </c>
      <c r="AJ25" s="13" t="s">
        <v>39</v>
      </c>
      <c r="AK25" s="64">
        <f t="shared" si="13"/>
        <v>10</v>
      </c>
      <c r="AL25" s="13" t="s">
        <v>94</v>
      </c>
      <c r="AM25" s="19">
        <f t="shared" si="14"/>
        <v>85</v>
      </c>
      <c r="AN25" s="13" t="s">
        <v>42</v>
      </c>
    </row>
    <row r="26" spans="1:40" s="45" customFormat="1" ht="90" customHeight="1">
      <c r="A26" s="52">
        <v>20</v>
      </c>
      <c r="B26" s="13" t="s">
        <v>70</v>
      </c>
      <c r="C26" s="53" t="s">
        <v>82</v>
      </c>
      <c r="D26" s="53" t="s">
        <v>82</v>
      </c>
      <c r="E26" s="54" t="s">
        <v>95</v>
      </c>
      <c r="F26" s="55">
        <v>495</v>
      </c>
      <c r="G26" s="55">
        <v>495</v>
      </c>
      <c r="H26" s="55">
        <f t="shared" si="0"/>
        <v>0</v>
      </c>
      <c r="I26" s="61">
        <f t="shared" si="5"/>
        <v>5</v>
      </c>
      <c r="J26" s="13" t="s">
        <v>39</v>
      </c>
      <c r="K26" s="63">
        <f t="shared" si="6"/>
        <v>10</v>
      </c>
      <c r="L26" s="13" t="s">
        <v>39</v>
      </c>
      <c r="M26" s="64">
        <f t="shared" si="1"/>
        <v>10</v>
      </c>
      <c r="N26" s="13" t="s">
        <v>40</v>
      </c>
      <c r="O26" s="64">
        <f t="shared" si="7"/>
        <v>0</v>
      </c>
      <c r="P26" s="13" t="s">
        <v>39</v>
      </c>
      <c r="Q26" s="64">
        <f t="shared" si="2"/>
        <v>10</v>
      </c>
      <c r="R26" s="13" t="s">
        <v>39</v>
      </c>
      <c r="S26" s="64">
        <f t="shared" si="3"/>
        <v>5</v>
      </c>
      <c r="T26" s="13"/>
      <c r="U26" s="13">
        <v>3</v>
      </c>
      <c r="V26" s="13">
        <v>9</v>
      </c>
      <c r="W26" s="13">
        <v>16</v>
      </c>
      <c r="X26" s="64">
        <f t="shared" si="8"/>
        <v>5</v>
      </c>
      <c r="Y26" s="13">
        <v>16</v>
      </c>
      <c r="Z26" s="18">
        <f t="shared" si="9"/>
        <v>1</v>
      </c>
      <c r="AA26" s="64">
        <f t="shared" si="10"/>
        <v>5</v>
      </c>
      <c r="AB26" s="13" t="s">
        <v>40</v>
      </c>
      <c r="AC26" s="64">
        <f>10/Y26*15</f>
        <v>9.375</v>
      </c>
      <c r="AD26" s="13" t="s">
        <v>39</v>
      </c>
      <c r="AE26" s="64">
        <f t="shared" si="12"/>
        <v>10</v>
      </c>
      <c r="AF26" s="13" t="s">
        <v>40</v>
      </c>
      <c r="AG26" s="64">
        <f>5/W26*13</f>
        <v>4.0625</v>
      </c>
      <c r="AH26" s="13" t="s">
        <v>39</v>
      </c>
      <c r="AI26" s="64">
        <f t="shared" si="4"/>
        <v>10</v>
      </c>
      <c r="AJ26" s="13" t="s">
        <v>39</v>
      </c>
      <c r="AK26" s="64">
        <f t="shared" si="13"/>
        <v>10</v>
      </c>
      <c r="AL26" s="13" t="s">
        <v>96</v>
      </c>
      <c r="AM26" s="19">
        <f t="shared" si="14"/>
        <v>93.4375</v>
      </c>
      <c r="AN26" s="13" t="s">
        <v>42</v>
      </c>
    </row>
    <row r="27" spans="1:40" s="45" customFormat="1" ht="65.25" customHeight="1">
      <c r="A27" s="52">
        <v>21</v>
      </c>
      <c r="B27" s="13" t="s">
        <v>70</v>
      </c>
      <c r="C27" s="53" t="s">
        <v>82</v>
      </c>
      <c r="D27" s="53" t="s">
        <v>82</v>
      </c>
      <c r="E27" s="54" t="s">
        <v>97</v>
      </c>
      <c r="F27" s="55">
        <v>500</v>
      </c>
      <c r="G27" s="55">
        <v>500</v>
      </c>
      <c r="H27" s="55">
        <f t="shared" si="0"/>
        <v>0</v>
      </c>
      <c r="I27" s="61">
        <f t="shared" si="5"/>
        <v>5</v>
      </c>
      <c r="J27" s="13" t="s">
        <v>39</v>
      </c>
      <c r="K27" s="63">
        <f t="shared" si="6"/>
        <v>10</v>
      </c>
      <c r="L27" s="13" t="s">
        <v>39</v>
      </c>
      <c r="M27" s="64">
        <f t="shared" si="1"/>
        <v>10</v>
      </c>
      <c r="N27" s="13" t="s">
        <v>40</v>
      </c>
      <c r="O27" s="64">
        <f t="shared" si="7"/>
        <v>0</v>
      </c>
      <c r="P27" s="13" t="s">
        <v>39</v>
      </c>
      <c r="Q27" s="64">
        <f t="shared" si="2"/>
        <v>10</v>
      </c>
      <c r="R27" s="13" t="s">
        <v>39</v>
      </c>
      <c r="S27" s="64">
        <f t="shared" si="3"/>
        <v>5</v>
      </c>
      <c r="T27" s="13"/>
      <c r="U27" s="13">
        <v>3</v>
      </c>
      <c r="V27" s="13">
        <v>8</v>
      </c>
      <c r="W27" s="13">
        <v>12</v>
      </c>
      <c r="X27" s="64">
        <f t="shared" si="8"/>
        <v>5</v>
      </c>
      <c r="Y27" s="13">
        <v>12</v>
      </c>
      <c r="Z27" s="18">
        <f t="shared" si="9"/>
        <v>1</v>
      </c>
      <c r="AA27" s="64">
        <f t="shared" si="10"/>
        <v>5</v>
      </c>
      <c r="AB27" s="13" t="s">
        <v>40</v>
      </c>
      <c r="AC27" s="64">
        <f>10/11*9</f>
        <v>8.181818181818182</v>
      </c>
      <c r="AD27" s="13" t="s">
        <v>39</v>
      </c>
      <c r="AE27" s="64">
        <f t="shared" si="12"/>
        <v>10</v>
      </c>
      <c r="AF27" s="13" t="s">
        <v>40</v>
      </c>
      <c r="AG27" s="64">
        <f>5/W27*11</f>
        <v>4.583333333333334</v>
      </c>
      <c r="AH27" s="13" t="s">
        <v>39</v>
      </c>
      <c r="AI27" s="64">
        <f t="shared" si="4"/>
        <v>10</v>
      </c>
      <c r="AJ27" s="13" t="s">
        <v>39</v>
      </c>
      <c r="AK27" s="64">
        <f t="shared" si="13"/>
        <v>10</v>
      </c>
      <c r="AL27" s="13" t="s">
        <v>98</v>
      </c>
      <c r="AM27" s="19">
        <f t="shared" si="14"/>
        <v>92.76515151515152</v>
      </c>
      <c r="AN27" s="13" t="s">
        <v>42</v>
      </c>
    </row>
    <row r="28" spans="1:40" s="45" customFormat="1" ht="39">
      <c r="A28" s="52">
        <v>22</v>
      </c>
      <c r="B28" s="13" t="s">
        <v>70</v>
      </c>
      <c r="C28" s="53" t="s">
        <v>37</v>
      </c>
      <c r="D28" s="53" t="s">
        <v>37</v>
      </c>
      <c r="E28" s="54" t="s">
        <v>99</v>
      </c>
      <c r="F28" s="55">
        <v>176</v>
      </c>
      <c r="G28" s="55">
        <v>176</v>
      </c>
      <c r="H28" s="55">
        <f t="shared" si="0"/>
        <v>0</v>
      </c>
      <c r="I28" s="61">
        <f t="shared" si="5"/>
        <v>5</v>
      </c>
      <c r="J28" s="13" t="s">
        <v>39</v>
      </c>
      <c r="K28" s="63">
        <f t="shared" si="6"/>
        <v>10</v>
      </c>
      <c r="L28" s="13" t="s">
        <v>39</v>
      </c>
      <c r="M28" s="64">
        <f t="shared" si="1"/>
        <v>10</v>
      </c>
      <c r="N28" s="13" t="s">
        <v>40</v>
      </c>
      <c r="O28" s="64">
        <f t="shared" si="7"/>
        <v>0</v>
      </c>
      <c r="P28" s="13" t="s">
        <v>39</v>
      </c>
      <c r="Q28" s="64">
        <f t="shared" si="2"/>
        <v>10</v>
      </c>
      <c r="R28" s="13" t="s">
        <v>39</v>
      </c>
      <c r="S28" s="64">
        <f t="shared" si="3"/>
        <v>5</v>
      </c>
      <c r="T28" s="13"/>
      <c r="U28" s="13">
        <v>3</v>
      </c>
      <c r="V28" s="13">
        <v>8</v>
      </c>
      <c r="W28" s="13">
        <v>11</v>
      </c>
      <c r="X28" s="64">
        <f t="shared" si="8"/>
        <v>5</v>
      </c>
      <c r="Y28" s="13">
        <v>11</v>
      </c>
      <c r="Z28" s="18">
        <f t="shared" si="9"/>
        <v>1</v>
      </c>
      <c r="AA28" s="64">
        <f t="shared" si="10"/>
        <v>5</v>
      </c>
      <c r="AB28" s="13" t="s">
        <v>40</v>
      </c>
      <c r="AC28" s="64">
        <f>10/W28*9</f>
        <v>8.181818181818182</v>
      </c>
      <c r="AD28" s="13" t="s">
        <v>39</v>
      </c>
      <c r="AE28" s="64">
        <f t="shared" si="12"/>
        <v>10</v>
      </c>
      <c r="AF28" s="13" t="s">
        <v>40</v>
      </c>
      <c r="AG28" s="64">
        <f>5/W28*9</f>
        <v>4.090909090909091</v>
      </c>
      <c r="AH28" s="13" t="s">
        <v>39</v>
      </c>
      <c r="AI28" s="64">
        <f t="shared" si="4"/>
        <v>10</v>
      </c>
      <c r="AJ28" s="13" t="s">
        <v>39</v>
      </c>
      <c r="AK28" s="64">
        <f t="shared" si="13"/>
        <v>10</v>
      </c>
      <c r="AL28" s="13" t="s">
        <v>100</v>
      </c>
      <c r="AM28" s="19">
        <f t="shared" si="14"/>
        <v>92.27272727272728</v>
      </c>
      <c r="AN28" s="13" t="s">
        <v>42</v>
      </c>
    </row>
    <row r="29" spans="1:40" s="45" customFormat="1" ht="48" customHeight="1">
      <c r="A29" s="52">
        <v>23</v>
      </c>
      <c r="B29" s="13" t="s">
        <v>70</v>
      </c>
      <c r="C29" s="53" t="s">
        <v>37</v>
      </c>
      <c r="D29" s="53" t="s">
        <v>37</v>
      </c>
      <c r="E29" s="54" t="s">
        <v>101</v>
      </c>
      <c r="F29" s="55">
        <v>1600</v>
      </c>
      <c r="G29" s="55">
        <v>1600</v>
      </c>
      <c r="H29" s="55">
        <f t="shared" si="0"/>
        <v>0</v>
      </c>
      <c r="I29" s="61">
        <f t="shared" si="5"/>
        <v>5</v>
      </c>
      <c r="J29" s="13" t="s">
        <v>39</v>
      </c>
      <c r="K29" s="63">
        <f t="shared" si="6"/>
        <v>10</v>
      </c>
      <c r="L29" s="13" t="s">
        <v>39</v>
      </c>
      <c r="M29" s="64">
        <f t="shared" si="1"/>
        <v>10</v>
      </c>
      <c r="N29" s="13" t="s">
        <v>40</v>
      </c>
      <c r="O29" s="64">
        <f t="shared" si="7"/>
        <v>0</v>
      </c>
      <c r="P29" s="13" t="s">
        <v>39</v>
      </c>
      <c r="Q29" s="64">
        <f t="shared" si="2"/>
        <v>10</v>
      </c>
      <c r="R29" s="13" t="s">
        <v>39</v>
      </c>
      <c r="S29" s="64">
        <f t="shared" si="3"/>
        <v>5</v>
      </c>
      <c r="T29" s="13"/>
      <c r="U29" s="13">
        <v>3</v>
      </c>
      <c r="V29" s="13">
        <v>8</v>
      </c>
      <c r="W29" s="13">
        <v>13</v>
      </c>
      <c r="X29" s="64">
        <f t="shared" si="8"/>
        <v>5</v>
      </c>
      <c r="Y29" s="13">
        <v>13</v>
      </c>
      <c r="Z29" s="18">
        <f t="shared" si="9"/>
        <v>1</v>
      </c>
      <c r="AA29" s="64">
        <f t="shared" si="10"/>
        <v>5</v>
      </c>
      <c r="AB29" s="13" t="s">
        <v>40</v>
      </c>
      <c r="AC29" s="64">
        <f>10/W29*11</f>
        <v>8.461538461538462</v>
      </c>
      <c r="AD29" s="13" t="s">
        <v>39</v>
      </c>
      <c r="AE29" s="64">
        <f t="shared" si="12"/>
        <v>10</v>
      </c>
      <c r="AF29" s="13" t="s">
        <v>40</v>
      </c>
      <c r="AG29" s="64">
        <f>5/W29*12</f>
        <v>4.615384615384616</v>
      </c>
      <c r="AH29" s="13" t="s">
        <v>39</v>
      </c>
      <c r="AI29" s="64">
        <f t="shared" si="4"/>
        <v>10</v>
      </c>
      <c r="AJ29" s="13" t="s">
        <v>39</v>
      </c>
      <c r="AK29" s="64">
        <f t="shared" si="13"/>
        <v>10</v>
      </c>
      <c r="AL29" s="13" t="s">
        <v>102</v>
      </c>
      <c r="AM29" s="19">
        <f t="shared" si="14"/>
        <v>93.07692307692307</v>
      </c>
      <c r="AN29" s="13" t="s">
        <v>42</v>
      </c>
    </row>
    <row r="30" spans="1:40" s="45" customFormat="1" ht="57" customHeight="1">
      <c r="A30" s="52">
        <v>24</v>
      </c>
      <c r="B30" s="13" t="s">
        <v>70</v>
      </c>
      <c r="C30" s="53" t="s">
        <v>37</v>
      </c>
      <c r="D30" s="53" t="s">
        <v>37</v>
      </c>
      <c r="E30" s="54" t="s">
        <v>103</v>
      </c>
      <c r="F30" s="55">
        <v>2665.65</v>
      </c>
      <c r="G30" s="55">
        <v>2665.65</v>
      </c>
      <c r="H30" s="55">
        <f t="shared" si="0"/>
        <v>0</v>
      </c>
      <c r="I30" s="61">
        <f t="shared" si="5"/>
        <v>5</v>
      </c>
      <c r="J30" s="13" t="s">
        <v>39</v>
      </c>
      <c r="K30" s="63">
        <f t="shared" si="6"/>
        <v>10</v>
      </c>
      <c r="L30" s="13" t="s">
        <v>39</v>
      </c>
      <c r="M30" s="64">
        <f t="shared" si="1"/>
        <v>10</v>
      </c>
      <c r="N30" s="13" t="s">
        <v>40</v>
      </c>
      <c r="O30" s="64">
        <f t="shared" si="7"/>
        <v>0</v>
      </c>
      <c r="P30" s="13" t="s">
        <v>39</v>
      </c>
      <c r="Q30" s="64">
        <f t="shared" si="2"/>
        <v>10</v>
      </c>
      <c r="R30" s="13" t="s">
        <v>39</v>
      </c>
      <c r="S30" s="64">
        <f t="shared" si="3"/>
        <v>5</v>
      </c>
      <c r="T30" s="13"/>
      <c r="U30" s="13">
        <v>3</v>
      </c>
      <c r="V30" s="13">
        <v>8</v>
      </c>
      <c r="W30" s="13">
        <v>16</v>
      </c>
      <c r="X30" s="64">
        <f t="shared" si="8"/>
        <v>5</v>
      </c>
      <c r="Y30" s="13">
        <v>16</v>
      </c>
      <c r="Z30" s="18">
        <f t="shared" si="9"/>
        <v>1</v>
      </c>
      <c r="AA30" s="64">
        <f t="shared" si="10"/>
        <v>5</v>
      </c>
      <c r="AB30" s="13" t="s">
        <v>40</v>
      </c>
      <c r="AC30" s="64">
        <f>10/W30*14</f>
        <v>8.75</v>
      </c>
      <c r="AD30" s="13" t="s">
        <v>39</v>
      </c>
      <c r="AE30" s="64">
        <f t="shared" si="12"/>
        <v>10</v>
      </c>
      <c r="AF30" s="13" t="s">
        <v>39</v>
      </c>
      <c r="AG30" s="64">
        <f>5/W30*15</f>
        <v>4.6875</v>
      </c>
      <c r="AH30" s="13" t="s">
        <v>39</v>
      </c>
      <c r="AI30" s="64">
        <f t="shared" si="4"/>
        <v>10</v>
      </c>
      <c r="AJ30" s="13" t="s">
        <v>39</v>
      </c>
      <c r="AK30" s="64">
        <f t="shared" si="13"/>
        <v>10</v>
      </c>
      <c r="AL30" s="13" t="s">
        <v>104</v>
      </c>
      <c r="AM30" s="19">
        <f t="shared" si="14"/>
        <v>93.4375</v>
      </c>
      <c r="AN30" s="13" t="s">
        <v>42</v>
      </c>
    </row>
    <row r="31" spans="1:40" s="45" customFormat="1" ht="39">
      <c r="A31" s="52">
        <v>25</v>
      </c>
      <c r="B31" s="13" t="s">
        <v>70</v>
      </c>
      <c r="C31" s="53" t="s">
        <v>37</v>
      </c>
      <c r="D31" s="53" t="s">
        <v>37</v>
      </c>
      <c r="E31" s="54" t="s">
        <v>105</v>
      </c>
      <c r="F31" s="55">
        <v>945.52</v>
      </c>
      <c r="G31" s="55">
        <v>945.52</v>
      </c>
      <c r="H31" s="55">
        <f t="shared" si="0"/>
        <v>0</v>
      </c>
      <c r="I31" s="61">
        <f t="shared" si="5"/>
        <v>5</v>
      </c>
      <c r="J31" s="13" t="s">
        <v>39</v>
      </c>
      <c r="K31" s="63">
        <f t="shared" si="6"/>
        <v>10</v>
      </c>
      <c r="L31" s="13" t="s">
        <v>39</v>
      </c>
      <c r="M31" s="64">
        <f t="shared" si="1"/>
        <v>10</v>
      </c>
      <c r="N31" s="13" t="s">
        <v>40</v>
      </c>
      <c r="O31" s="64">
        <f t="shared" si="7"/>
        <v>0</v>
      </c>
      <c r="P31" s="13" t="s">
        <v>39</v>
      </c>
      <c r="Q31" s="64">
        <f t="shared" si="2"/>
        <v>10</v>
      </c>
      <c r="R31" s="13" t="s">
        <v>39</v>
      </c>
      <c r="S31" s="64">
        <f t="shared" si="3"/>
        <v>5</v>
      </c>
      <c r="T31" s="13"/>
      <c r="U31" s="13">
        <v>3</v>
      </c>
      <c r="V31" s="13">
        <v>7</v>
      </c>
      <c r="W31" s="13">
        <v>13</v>
      </c>
      <c r="X31" s="64">
        <f t="shared" si="8"/>
        <v>5</v>
      </c>
      <c r="Y31" s="13">
        <v>13</v>
      </c>
      <c r="Z31" s="18">
        <f t="shared" si="9"/>
        <v>1</v>
      </c>
      <c r="AA31" s="64">
        <f t="shared" si="10"/>
        <v>5</v>
      </c>
      <c r="AB31" s="13" t="s">
        <v>40</v>
      </c>
      <c r="AC31" s="64">
        <f>10/13*10</f>
        <v>7.6923076923076925</v>
      </c>
      <c r="AD31" s="13" t="s">
        <v>39</v>
      </c>
      <c r="AE31" s="64">
        <f t="shared" si="12"/>
        <v>10</v>
      </c>
      <c r="AF31" s="13" t="s">
        <v>40</v>
      </c>
      <c r="AG31" s="64">
        <f>5/W31*12</f>
        <v>4.615384615384616</v>
      </c>
      <c r="AH31" s="13" t="s">
        <v>39</v>
      </c>
      <c r="AI31" s="64">
        <f t="shared" si="4"/>
        <v>10</v>
      </c>
      <c r="AJ31" s="13" t="s">
        <v>39</v>
      </c>
      <c r="AK31" s="64">
        <f t="shared" si="13"/>
        <v>10</v>
      </c>
      <c r="AL31" s="13" t="s">
        <v>104</v>
      </c>
      <c r="AM31" s="19">
        <f t="shared" si="14"/>
        <v>92.3076923076923</v>
      </c>
      <c r="AN31" s="13" t="s">
        <v>42</v>
      </c>
    </row>
    <row r="32" spans="1:40" s="45" customFormat="1" ht="39">
      <c r="A32" s="52">
        <v>26</v>
      </c>
      <c r="B32" s="13" t="s">
        <v>70</v>
      </c>
      <c r="C32" s="53" t="s">
        <v>45</v>
      </c>
      <c r="D32" s="53" t="s">
        <v>45</v>
      </c>
      <c r="E32" s="54" t="s">
        <v>106</v>
      </c>
      <c r="F32" s="55">
        <v>4500</v>
      </c>
      <c r="G32" s="55">
        <v>4500</v>
      </c>
      <c r="H32" s="55">
        <f t="shared" si="0"/>
        <v>0</v>
      </c>
      <c r="I32" s="61">
        <f t="shared" si="5"/>
        <v>5</v>
      </c>
      <c r="J32" s="13" t="s">
        <v>39</v>
      </c>
      <c r="K32" s="63">
        <f t="shared" si="6"/>
        <v>10</v>
      </c>
      <c r="L32" s="13" t="s">
        <v>39</v>
      </c>
      <c r="M32" s="64">
        <f t="shared" si="1"/>
        <v>10</v>
      </c>
      <c r="N32" s="13" t="s">
        <v>40</v>
      </c>
      <c r="O32" s="64">
        <f t="shared" si="7"/>
        <v>0</v>
      </c>
      <c r="P32" s="13" t="s">
        <v>39</v>
      </c>
      <c r="Q32" s="64">
        <f t="shared" si="2"/>
        <v>10</v>
      </c>
      <c r="R32" s="13" t="s">
        <v>39</v>
      </c>
      <c r="S32" s="64">
        <f t="shared" si="3"/>
        <v>5</v>
      </c>
      <c r="T32" s="13"/>
      <c r="U32" s="13">
        <v>3</v>
      </c>
      <c r="V32" s="13">
        <v>8</v>
      </c>
      <c r="W32" s="13">
        <v>11</v>
      </c>
      <c r="X32" s="64">
        <f t="shared" si="8"/>
        <v>5</v>
      </c>
      <c r="Y32" s="13">
        <v>10</v>
      </c>
      <c r="Z32" s="18">
        <f t="shared" si="9"/>
        <v>0.9090909090909091</v>
      </c>
      <c r="AA32" s="64">
        <f t="shared" si="10"/>
        <v>5</v>
      </c>
      <c r="AB32" s="13" t="s">
        <v>40</v>
      </c>
      <c r="AC32" s="64">
        <f>10/W32*10</f>
        <v>9.09090909090909</v>
      </c>
      <c r="AD32" s="13" t="s">
        <v>39</v>
      </c>
      <c r="AE32" s="64">
        <f t="shared" si="12"/>
        <v>10</v>
      </c>
      <c r="AF32" s="13" t="s">
        <v>39</v>
      </c>
      <c r="AG32" s="64">
        <f aca="true" t="shared" si="15" ref="AG32:AG37">IF(AF32="是",5,0)</f>
        <v>5</v>
      </c>
      <c r="AH32" s="13" t="s">
        <v>39</v>
      </c>
      <c r="AI32" s="64">
        <f t="shared" si="4"/>
        <v>10</v>
      </c>
      <c r="AJ32" s="13" t="s">
        <v>39</v>
      </c>
      <c r="AK32" s="64">
        <f t="shared" si="13"/>
        <v>10</v>
      </c>
      <c r="AL32" s="13" t="s">
        <v>104</v>
      </c>
      <c r="AM32" s="19">
        <f t="shared" si="14"/>
        <v>94.0909090909091</v>
      </c>
      <c r="AN32" s="13" t="s">
        <v>42</v>
      </c>
    </row>
    <row r="33" spans="1:40" s="45" customFormat="1" ht="51.75">
      <c r="A33" s="52">
        <v>27</v>
      </c>
      <c r="B33" s="13" t="s">
        <v>70</v>
      </c>
      <c r="C33" s="53" t="s">
        <v>45</v>
      </c>
      <c r="D33" s="53" t="s">
        <v>45</v>
      </c>
      <c r="E33" s="54" t="s">
        <v>107</v>
      </c>
      <c r="F33" s="55">
        <v>8923</v>
      </c>
      <c r="G33" s="55">
        <v>8923</v>
      </c>
      <c r="H33" s="55">
        <f t="shared" si="0"/>
        <v>0</v>
      </c>
      <c r="I33" s="61">
        <f t="shared" si="5"/>
        <v>5</v>
      </c>
      <c r="J33" s="13" t="s">
        <v>39</v>
      </c>
      <c r="K33" s="63">
        <f t="shared" si="6"/>
        <v>10</v>
      </c>
      <c r="L33" s="13" t="s">
        <v>39</v>
      </c>
      <c r="M33" s="64">
        <f t="shared" si="1"/>
        <v>10</v>
      </c>
      <c r="N33" s="13" t="s">
        <v>40</v>
      </c>
      <c r="O33" s="64">
        <f t="shared" si="7"/>
        <v>0</v>
      </c>
      <c r="P33" s="13" t="s">
        <v>40</v>
      </c>
      <c r="Q33" s="64">
        <f t="shared" si="2"/>
        <v>0</v>
      </c>
      <c r="R33" s="13" t="s">
        <v>40</v>
      </c>
      <c r="S33" s="64">
        <f t="shared" si="3"/>
        <v>0</v>
      </c>
      <c r="T33" s="13" t="s">
        <v>108</v>
      </c>
      <c r="U33" s="13">
        <v>3</v>
      </c>
      <c r="V33" s="13">
        <v>8</v>
      </c>
      <c r="W33" s="13">
        <v>16</v>
      </c>
      <c r="X33" s="64">
        <f t="shared" si="8"/>
        <v>5</v>
      </c>
      <c r="Y33" s="13">
        <v>15</v>
      </c>
      <c r="Z33" s="18">
        <f t="shared" si="9"/>
        <v>0.9375</v>
      </c>
      <c r="AA33" s="64">
        <f t="shared" si="10"/>
        <v>5</v>
      </c>
      <c r="AB33" s="13" t="s">
        <v>40</v>
      </c>
      <c r="AC33" s="64">
        <f>10/W33*13</f>
        <v>8.125</v>
      </c>
      <c r="AD33" s="13" t="s">
        <v>39</v>
      </c>
      <c r="AE33" s="64">
        <f t="shared" si="12"/>
        <v>10</v>
      </c>
      <c r="AF33" s="13" t="s">
        <v>39</v>
      </c>
      <c r="AG33" s="64">
        <f t="shared" si="15"/>
        <v>5</v>
      </c>
      <c r="AH33" s="13" t="s">
        <v>39</v>
      </c>
      <c r="AI33" s="64">
        <f t="shared" si="4"/>
        <v>10</v>
      </c>
      <c r="AJ33" s="13" t="s">
        <v>39</v>
      </c>
      <c r="AK33" s="64">
        <f t="shared" si="13"/>
        <v>10</v>
      </c>
      <c r="AL33" s="13" t="s">
        <v>109</v>
      </c>
      <c r="AM33" s="19">
        <f t="shared" si="14"/>
        <v>78.125</v>
      </c>
      <c r="AN33" s="13" t="s">
        <v>42</v>
      </c>
    </row>
    <row r="34" spans="1:40" s="45" customFormat="1" ht="64.5">
      <c r="A34" s="52">
        <v>28</v>
      </c>
      <c r="B34" s="13" t="s">
        <v>70</v>
      </c>
      <c r="C34" s="53" t="s">
        <v>110</v>
      </c>
      <c r="D34" s="53" t="s">
        <v>110</v>
      </c>
      <c r="E34" s="54" t="s">
        <v>111</v>
      </c>
      <c r="F34" s="55">
        <v>4043.35</v>
      </c>
      <c r="G34" s="55">
        <v>4043.3500000000004</v>
      </c>
      <c r="H34" s="55">
        <f t="shared" si="0"/>
        <v>0</v>
      </c>
      <c r="I34" s="61">
        <f t="shared" si="5"/>
        <v>5</v>
      </c>
      <c r="J34" s="13" t="s">
        <v>39</v>
      </c>
      <c r="K34" s="63">
        <f t="shared" si="6"/>
        <v>10</v>
      </c>
      <c r="L34" s="13" t="s">
        <v>39</v>
      </c>
      <c r="M34" s="64">
        <f t="shared" si="1"/>
        <v>10</v>
      </c>
      <c r="N34" s="13" t="s">
        <v>40</v>
      </c>
      <c r="O34" s="64">
        <f t="shared" si="7"/>
        <v>0</v>
      </c>
      <c r="P34" s="13" t="s">
        <v>40</v>
      </c>
      <c r="Q34" s="64">
        <f t="shared" si="2"/>
        <v>0</v>
      </c>
      <c r="R34" s="13" t="s">
        <v>39</v>
      </c>
      <c r="S34" s="64">
        <f t="shared" si="3"/>
        <v>5</v>
      </c>
      <c r="T34" s="13"/>
      <c r="U34" s="13">
        <v>3</v>
      </c>
      <c r="V34" s="13">
        <v>8</v>
      </c>
      <c r="W34" s="13">
        <v>16</v>
      </c>
      <c r="X34" s="64">
        <f t="shared" si="8"/>
        <v>5</v>
      </c>
      <c r="Y34" s="13">
        <v>16</v>
      </c>
      <c r="Z34" s="18">
        <f t="shared" si="9"/>
        <v>1</v>
      </c>
      <c r="AA34" s="64">
        <f t="shared" si="10"/>
        <v>5</v>
      </c>
      <c r="AB34" s="13" t="s">
        <v>40</v>
      </c>
      <c r="AC34" s="64">
        <f>10/W34*10</f>
        <v>6.25</v>
      </c>
      <c r="AD34" s="13" t="s">
        <v>39</v>
      </c>
      <c r="AE34" s="64">
        <f t="shared" si="12"/>
        <v>10</v>
      </c>
      <c r="AF34" s="13" t="s">
        <v>39</v>
      </c>
      <c r="AG34" s="64">
        <f t="shared" si="15"/>
        <v>5</v>
      </c>
      <c r="AH34" s="13" t="s">
        <v>39</v>
      </c>
      <c r="AI34" s="64">
        <f t="shared" si="4"/>
        <v>10</v>
      </c>
      <c r="AJ34" s="13" t="s">
        <v>39</v>
      </c>
      <c r="AK34" s="64">
        <f t="shared" si="13"/>
        <v>10</v>
      </c>
      <c r="AL34" s="13" t="s">
        <v>112</v>
      </c>
      <c r="AM34" s="19">
        <f t="shared" si="14"/>
        <v>81.25</v>
      </c>
      <c r="AN34" s="13" t="s">
        <v>42</v>
      </c>
    </row>
    <row r="35" spans="1:40" s="45" customFormat="1" ht="51" customHeight="1">
      <c r="A35" s="52">
        <v>29</v>
      </c>
      <c r="B35" s="13" t="s">
        <v>70</v>
      </c>
      <c r="C35" s="53" t="s">
        <v>113</v>
      </c>
      <c r="D35" s="53" t="s">
        <v>113</v>
      </c>
      <c r="E35" s="54" t="s">
        <v>114</v>
      </c>
      <c r="F35" s="55">
        <v>20</v>
      </c>
      <c r="G35" s="55">
        <v>20</v>
      </c>
      <c r="H35" s="55">
        <f t="shared" si="0"/>
        <v>0</v>
      </c>
      <c r="I35" s="61">
        <f t="shared" si="5"/>
        <v>5</v>
      </c>
      <c r="J35" s="13" t="s">
        <v>39</v>
      </c>
      <c r="K35" s="63">
        <f t="shared" si="6"/>
        <v>10</v>
      </c>
      <c r="L35" s="13" t="s">
        <v>39</v>
      </c>
      <c r="M35" s="64">
        <f t="shared" si="1"/>
        <v>10</v>
      </c>
      <c r="N35" s="13" t="s">
        <v>40</v>
      </c>
      <c r="O35" s="64">
        <f t="shared" si="7"/>
        <v>0</v>
      </c>
      <c r="P35" s="13" t="s">
        <v>39</v>
      </c>
      <c r="Q35" s="64">
        <f t="shared" si="2"/>
        <v>10</v>
      </c>
      <c r="R35" s="13" t="s">
        <v>39</v>
      </c>
      <c r="S35" s="64">
        <f t="shared" si="3"/>
        <v>5</v>
      </c>
      <c r="T35" s="13"/>
      <c r="U35" s="13">
        <v>3</v>
      </c>
      <c r="V35" s="13">
        <v>7</v>
      </c>
      <c r="W35" s="13">
        <v>13</v>
      </c>
      <c r="X35" s="64">
        <f t="shared" si="8"/>
        <v>5</v>
      </c>
      <c r="Y35" s="13">
        <v>13</v>
      </c>
      <c r="Z35" s="18">
        <f t="shared" si="9"/>
        <v>1</v>
      </c>
      <c r="AA35" s="64">
        <f t="shared" si="10"/>
        <v>5</v>
      </c>
      <c r="AB35" s="13" t="s">
        <v>40</v>
      </c>
      <c r="AC35" s="64">
        <f>10/Y35*10</f>
        <v>7.6923076923076925</v>
      </c>
      <c r="AD35" s="13" t="s">
        <v>39</v>
      </c>
      <c r="AE35" s="64">
        <f t="shared" si="12"/>
        <v>10</v>
      </c>
      <c r="AF35" s="13" t="s">
        <v>39</v>
      </c>
      <c r="AG35" s="64">
        <f t="shared" si="15"/>
        <v>5</v>
      </c>
      <c r="AH35" s="13" t="s">
        <v>39</v>
      </c>
      <c r="AI35" s="64">
        <f t="shared" si="4"/>
        <v>10</v>
      </c>
      <c r="AJ35" s="13" t="s">
        <v>39</v>
      </c>
      <c r="AK35" s="64">
        <f t="shared" si="13"/>
        <v>10</v>
      </c>
      <c r="AL35" s="13" t="s">
        <v>104</v>
      </c>
      <c r="AM35" s="19">
        <f t="shared" si="14"/>
        <v>92.6923076923077</v>
      </c>
      <c r="AN35" s="13" t="s">
        <v>42</v>
      </c>
    </row>
    <row r="36" spans="1:40" s="45" customFormat="1" ht="27.75" customHeight="1">
      <c r="A36" s="52">
        <v>30</v>
      </c>
      <c r="B36" s="13" t="s">
        <v>115</v>
      </c>
      <c r="C36" s="53" t="s">
        <v>71</v>
      </c>
      <c r="D36" s="53" t="s">
        <v>71</v>
      </c>
      <c r="E36" s="54" t="s">
        <v>116</v>
      </c>
      <c r="F36" s="55">
        <v>1500</v>
      </c>
      <c r="G36" s="55">
        <v>1500</v>
      </c>
      <c r="H36" s="55">
        <f t="shared" si="0"/>
        <v>0</v>
      </c>
      <c r="I36" s="61">
        <f t="shared" si="5"/>
        <v>5</v>
      </c>
      <c r="J36" s="13" t="s">
        <v>39</v>
      </c>
      <c r="K36" s="63">
        <f t="shared" si="6"/>
        <v>10</v>
      </c>
      <c r="L36" s="13" t="s">
        <v>39</v>
      </c>
      <c r="M36" s="64">
        <f t="shared" si="1"/>
        <v>10</v>
      </c>
      <c r="N36" s="13" t="s">
        <v>40</v>
      </c>
      <c r="O36" s="64">
        <f t="shared" si="7"/>
        <v>0</v>
      </c>
      <c r="P36" s="13" t="s">
        <v>39</v>
      </c>
      <c r="Q36" s="64">
        <f t="shared" si="2"/>
        <v>10</v>
      </c>
      <c r="R36" s="13" t="s">
        <v>39</v>
      </c>
      <c r="S36" s="64">
        <f t="shared" si="3"/>
        <v>5</v>
      </c>
      <c r="T36" s="13"/>
      <c r="U36" s="13">
        <v>3</v>
      </c>
      <c r="V36" s="13">
        <v>7</v>
      </c>
      <c r="W36" s="13">
        <v>12</v>
      </c>
      <c r="X36" s="64">
        <f t="shared" si="8"/>
        <v>5</v>
      </c>
      <c r="Y36" s="13">
        <v>12</v>
      </c>
      <c r="Z36" s="18">
        <f t="shared" si="9"/>
        <v>1</v>
      </c>
      <c r="AA36" s="64">
        <f t="shared" si="10"/>
        <v>5</v>
      </c>
      <c r="AB36" s="13" t="s">
        <v>40</v>
      </c>
      <c r="AC36" s="64">
        <f>10/W36*11</f>
        <v>9.166666666666668</v>
      </c>
      <c r="AD36" s="13" t="s">
        <v>39</v>
      </c>
      <c r="AE36" s="64">
        <f t="shared" si="12"/>
        <v>10</v>
      </c>
      <c r="AF36" s="13" t="s">
        <v>39</v>
      </c>
      <c r="AG36" s="64">
        <f t="shared" si="15"/>
        <v>5</v>
      </c>
      <c r="AH36" s="13" t="s">
        <v>39</v>
      </c>
      <c r="AI36" s="64">
        <f t="shared" si="4"/>
        <v>10</v>
      </c>
      <c r="AJ36" s="13" t="s">
        <v>39</v>
      </c>
      <c r="AK36" s="64">
        <f t="shared" si="13"/>
        <v>10</v>
      </c>
      <c r="AL36" s="13" t="s">
        <v>117</v>
      </c>
      <c r="AM36" s="19">
        <f t="shared" si="14"/>
        <v>94.16666666666667</v>
      </c>
      <c r="AN36" s="13" t="s">
        <v>42</v>
      </c>
    </row>
    <row r="37" spans="1:40" s="45" customFormat="1" ht="59.25" customHeight="1">
      <c r="A37" s="52">
        <v>31</v>
      </c>
      <c r="B37" s="13" t="s">
        <v>115</v>
      </c>
      <c r="C37" s="53" t="s">
        <v>71</v>
      </c>
      <c r="D37" s="53" t="s">
        <v>71</v>
      </c>
      <c r="E37" s="54" t="s">
        <v>118</v>
      </c>
      <c r="F37" s="55">
        <v>500</v>
      </c>
      <c r="G37" s="55">
        <v>500</v>
      </c>
      <c r="H37" s="55">
        <f t="shared" si="0"/>
        <v>0</v>
      </c>
      <c r="I37" s="61">
        <f t="shared" si="5"/>
        <v>5</v>
      </c>
      <c r="J37" s="13" t="s">
        <v>39</v>
      </c>
      <c r="K37" s="63">
        <f t="shared" si="6"/>
        <v>10</v>
      </c>
      <c r="L37" s="13" t="s">
        <v>39</v>
      </c>
      <c r="M37" s="64">
        <f t="shared" si="1"/>
        <v>10</v>
      </c>
      <c r="N37" s="13" t="s">
        <v>40</v>
      </c>
      <c r="O37" s="64">
        <f t="shared" si="7"/>
        <v>0</v>
      </c>
      <c r="P37" s="13" t="s">
        <v>39</v>
      </c>
      <c r="Q37" s="64">
        <f t="shared" si="2"/>
        <v>10</v>
      </c>
      <c r="R37" s="13" t="s">
        <v>39</v>
      </c>
      <c r="S37" s="64">
        <f t="shared" si="3"/>
        <v>5</v>
      </c>
      <c r="T37" s="13"/>
      <c r="U37" s="13">
        <v>3</v>
      </c>
      <c r="V37" s="13">
        <v>7</v>
      </c>
      <c r="W37" s="13">
        <v>10</v>
      </c>
      <c r="X37" s="64">
        <f t="shared" si="8"/>
        <v>5</v>
      </c>
      <c r="Y37" s="13">
        <v>10</v>
      </c>
      <c r="Z37" s="18">
        <f t="shared" si="9"/>
        <v>1</v>
      </c>
      <c r="AA37" s="64">
        <f t="shared" si="10"/>
        <v>5</v>
      </c>
      <c r="AB37" s="13" t="s">
        <v>40</v>
      </c>
      <c r="AC37" s="64">
        <f>10/W37*7</f>
        <v>7</v>
      </c>
      <c r="AD37" s="13" t="s">
        <v>39</v>
      </c>
      <c r="AE37" s="64">
        <f t="shared" si="12"/>
        <v>10</v>
      </c>
      <c r="AF37" s="13" t="s">
        <v>39</v>
      </c>
      <c r="AG37" s="64">
        <f t="shared" si="15"/>
        <v>5</v>
      </c>
      <c r="AH37" s="13" t="s">
        <v>39</v>
      </c>
      <c r="AI37" s="64">
        <f t="shared" si="4"/>
        <v>10</v>
      </c>
      <c r="AJ37" s="13" t="s">
        <v>39</v>
      </c>
      <c r="AK37" s="64">
        <f t="shared" si="13"/>
        <v>10</v>
      </c>
      <c r="AL37" s="13" t="s">
        <v>119</v>
      </c>
      <c r="AM37" s="19">
        <f t="shared" si="14"/>
        <v>92</v>
      </c>
      <c r="AN37" s="13" t="s">
        <v>42</v>
      </c>
    </row>
    <row r="38" spans="1:40" s="45" customFormat="1" ht="72.75" customHeight="1">
      <c r="A38" s="52">
        <v>32</v>
      </c>
      <c r="B38" s="13" t="s">
        <v>120</v>
      </c>
      <c r="C38" s="53" t="s">
        <v>121</v>
      </c>
      <c r="D38" s="53" t="s">
        <v>121</v>
      </c>
      <c r="E38" s="54" t="s">
        <v>122</v>
      </c>
      <c r="F38" s="55">
        <v>1800</v>
      </c>
      <c r="G38" s="55">
        <v>1800</v>
      </c>
      <c r="H38" s="55">
        <f t="shared" si="0"/>
        <v>0</v>
      </c>
      <c r="I38" s="61">
        <f t="shared" si="5"/>
        <v>5</v>
      </c>
      <c r="J38" s="13" t="s">
        <v>39</v>
      </c>
      <c r="K38" s="63">
        <f t="shared" si="6"/>
        <v>10</v>
      </c>
      <c r="L38" s="13" t="s">
        <v>39</v>
      </c>
      <c r="M38" s="64">
        <f t="shared" si="1"/>
        <v>10</v>
      </c>
      <c r="N38" s="13" t="s">
        <v>40</v>
      </c>
      <c r="O38" s="64">
        <f t="shared" si="7"/>
        <v>0</v>
      </c>
      <c r="P38" s="13" t="s">
        <v>39</v>
      </c>
      <c r="Q38" s="64">
        <f t="shared" si="2"/>
        <v>10</v>
      </c>
      <c r="R38" s="13" t="s">
        <v>39</v>
      </c>
      <c r="S38" s="64">
        <f t="shared" si="3"/>
        <v>5</v>
      </c>
      <c r="T38" s="13"/>
      <c r="U38" s="13">
        <v>3</v>
      </c>
      <c r="V38" s="13">
        <v>9</v>
      </c>
      <c r="W38" s="13">
        <v>13</v>
      </c>
      <c r="X38" s="64">
        <f t="shared" si="8"/>
        <v>5</v>
      </c>
      <c r="Y38" s="13">
        <v>12</v>
      </c>
      <c r="Z38" s="18">
        <f t="shared" si="9"/>
        <v>0.9230769230769231</v>
      </c>
      <c r="AA38" s="64">
        <f t="shared" si="10"/>
        <v>5</v>
      </c>
      <c r="AB38" s="13" t="s">
        <v>40</v>
      </c>
      <c r="AC38" s="64">
        <f>10/W38*10</f>
        <v>7.6923076923076925</v>
      </c>
      <c r="AD38" s="13" t="s">
        <v>39</v>
      </c>
      <c r="AE38" s="64">
        <f t="shared" si="12"/>
        <v>10</v>
      </c>
      <c r="AF38" s="13" t="s">
        <v>40</v>
      </c>
      <c r="AG38" s="64">
        <f>5/W38*5</f>
        <v>1.9230769230769231</v>
      </c>
      <c r="AH38" s="13" t="s">
        <v>39</v>
      </c>
      <c r="AI38" s="64">
        <f t="shared" si="4"/>
        <v>10</v>
      </c>
      <c r="AJ38" s="13" t="s">
        <v>39</v>
      </c>
      <c r="AK38" s="64">
        <f t="shared" si="13"/>
        <v>10</v>
      </c>
      <c r="AL38" s="13" t="s">
        <v>123</v>
      </c>
      <c r="AM38" s="19">
        <f t="shared" si="14"/>
        <v>89.61538461538461</v>
      </c>
      <c r="AN38" s="13" t="s">
        <v>42</v>
      </c>
    </row>
    <row r="39" spans="1:40" s="45" customFormat="1" ht="70.5" customHeight="1">
      <c r="A39" s="52">
        <v>33</v>
      </c>
      <c r="B39" s="13" t="s">
        <v>120</v>
      </c>
      <c r="C39" s="53" t="s">
        <v>121</v>
      </c>
      <c r="D39" s="53" t="s">
        <v>121</v>
      </c>
      <c r="E39" s="54" t="s">
        <v>124</v>
      </c>
      <c r="F39" s="55">
        <v>8085</v>
      </c>
      <c r="G39" s="55">
        <v>8085</v>
      </c>
      <c r="H39" s="55">
        <f t="shared" si="0"/>
        <v>0</v>
      </c>
      <c r="I39" s="61">
        <f t="shared" si="5"/>
        <v>5</v>
      </c>
      <c r="J39" s="13" t="s">
        <v>39</v>
      </c>
      <c r="K39" s="63">
        <f t="shared" si="6"/>
        <v>10</v>
      </c>
      <c r="L39" s="13" t="s">
        <v>39</v>
      </c>
      <c r="M39" s="64">
        <f t="shared" si="1"/>
        <v>10</v>
      </c>
      <c r="N39" s="13" t="s">
        <v>40</v>
      </c>
      <c r="O39" s="64">
        <f t="shared" si="7"/>
        <v>0</v>
      </c>
      <c r="P39" s="13" t="s">
        <v>39</v>
      </c>
      <c r="Q39" s="64">
        <f t="shared" si="2"/>
        <v>10</v>
      </c>
      <c r="R39" s="13" t="s">
        <v>39</v>
      </c>
      <c r="S39" s="64">
        <f t="shared" si="3"/>
        <v>5</v>
      </c>
      <c r="T39" s="13"/>
      <c r="U39" s="13">
        <v>3</v>
      </c>
      <c r="V39" s="13">
        <v>8</v>
      </c>
      <c r="W39" s="13">
        <v>13</v>
      </c>
      <c r="X39" s="64">
        <f t="shared" si="8"/>
        <v>5</v>
      </c>
      <c r="Y39" s="13">
        <v>13</v>
      </c>
      <c r="Z39" s="18">
        <f t="shared" si="9"/>
        <v>1</v>
      </c>
      <c r="AA39" s="64">
        <f t="shared" si="10"/>
        <v>5</v>
      </c>
      <c r="AB39" s="13" t="s">
        <v>40</v>
      </c>
      <c r="AC39" s="64">
        <f>10/Y39*10</f>
        <v>7.6923076923076925</v>
      </c>
      <c r="AD39" s="13" t="s">
        <v>39</v>
      </c>
      <c r="AE39" s="64">
        <f t="shared" si="12"/>
        <v>10</v>
      </c>
      <c r="AF39" s="13" t="s">
        <v>39</v>
      </c>
      <c r="AG39" s="64">
        <f aca="true" t="shared" si="16" ref="AG39:AG61">IF(AF39="是",5,0)</f>
        <v>5</v>
      </c>
      <c r="AH39" s="13" t="s">
        <v>39</v>
      </c>
      <c r="AI39" s="64">
        <f t="shared" si="4"/>
        <v>10</v>
      </c>
      <c r="AJ39" s="13" t="s">
        <v>39</v>
      </c>
      <c r="AK39" s="64">
        <f t="shared" si="13"/>
        <v>10</v>
      </c>
      <c r="AL39" s="13" t="s">
        <v>125</v>
      </c>
      <c r="AM39" s="19">
        <f t="shared" si="14"/>
        <v>92.6923076923077</v>
      </c>
      <c r="AN39" s="13" t="s">
        <v>42</v>
      </c>
    </row>
    <row r="40" spans="1:40" s="45" customFormat="1" ht="102" customHeight="1">
      <c r="A40" s="52">
        <v>34</v>
      </c>
      <c r="B40" s="13" t="s">
        <v>120</v>
      </c>
      <c r="C40" s="53" t="s">
        <v>121</v>
      </c>
      <c r="D40" s="53" t="s">
        <v>121</v>
      </c>
      <c r="E40" s="54" t="s">
        <v>126</v>
      </c>
      <c r="F40" s="55">
        <v>920</v>
      </c>
      <c r="G40" s="55">
        <v>920</v>
      </c>
      <c r="H40" s="55">
        <f t="shared" si="0"/>
        <v>0</v>
      </c>
      <c r="I40" s="61">
        <f t="shared" si="5"/>
        <v>5</v>
      </c>
      <c r="J40" s="13" t="s">
        <v>39</v>
      </c>
      <c r="K40" s="63">
        <f t="shared" si="6"/>
        <v>10</v>
      </c>
      <c r="L40" s="13" t="s">
        <v>39</v>
      </c>
      <c r="M40" s="64">
        <f t="shared" si="1"/>
        <v>10</v>
      </c>
      <c r="N40" s="13" t="s">
        <v>40</v>
      </c>
      <c r="O40" s="64">
        <f t="shared" si="7"/>
        <v>0</v>
      </c>
      <c r="P40" s="13" t="s">
        <v>39</v>
      </c>
      <c r="Q40" s="64">
        <f t="shared" si="2"/>
        <v>10</v>
      </c>
      <c r="R40" s="13" t="s">
        <v>39</v>
      </c>
      <c r="S40" s="64">
        <f t="shared" si="3"/>
        <v>5</v>
      </c>
      <c r="T40" s="13"/>
      <c r="U40" s="13">
        <v>3</v>
      </c>
      <c r="V40" s="13">
        <v>7</v>
      </c>
      <c r="W40" s="13">
        <v>12</v>
      </c>
      <c r="X40" s="64">
        <f t="shared" si="8"/>
        <v>5</v>
      </c>
      <c r="Y40" s="13">
        <v>12</v>
      </c>
      <c r="Z40" s="18">
        <f t="shared" si="9"/>
        <v>1</v>
      </c>
      <c r="AA40" s="64">
        <f t="shared" si="10"/>
        <v>5</v>
      </c>
      <c r="AB40" s="13" t="s">
        <v>40</v>
      </c>
      <c r="AC40" s="64">
        <f>10/W40*9</f>
        <v>7.5</v>
      </c>
      <c r="AD40" s="13" t="s">
        <v>39</v>
      </c>
      <c r="AE40" s="64">
        <f t="shared" si="12"/>
        <v>10</v>
      </c>
      <c r="AF40" s="13" t="s">
        <v>39</v>
      </c>
      <c r="AG40" s="64">
        <f t="shared" si="16"/>
        <v>5</v>
      </c>
      <c r="AH40" s="13" t="s">
        <v>39</v>
      </c>
      <c r="AI40" s="64">
        <f t="shared" si="4"/>
        <v>10</v>
      </c>
      <c r="AJ40" s="13" t="s">
        <v>39</v>
      </c>
      <c r="AK40" s="64">
        <f t="shared" si="13"/>
        <v>10</v>
      </c>
      <c r="AL40" s="13" t="s">
        <v>127</v>
      </c>
      <c r="AM40" s="19">
        <f t="shared" si="14"/>
        <v>92.5</v>
      </c>
      <c r="AN40" s="13" t="s">
        <v>42</v>
      </c>
    </row>
    <row r="41" spans="1:40" s="45" customFormat="1" ht="48" customHeight="1">
      <c r="A41" s="52">
        <v>35</v>
      </c>
      <c r="B41" s="13" t="s">
        <v>120</v>
      </c>
      <c r="C41" s="54" t="s">
        <v>121</v>
      </c>
      <c r="D41" s="54" t="s">
        <v>121</v>
      </c>
      <c r="E41" s="54" t="s">
        <v>128</v>
      </c>
      <c r="F41" s="55">
        <v>810</v>
      </c>
      <c r="G41" s="55">
        <v>810</v>
      </c>
      <c r="H41" s="55">
        <f t="shared" si="0"/>
        <v>0</v>
      </c>
      <c r="I41" s="61">
        <f t="shared" si="5"/>
        <v>5</v>
      </c>
      <c r="J41" s="13" t="s">
        <v>39</v>
      </c>
      <c r="K41" s="63">
        <f t="shared" si="6"/>
        <v>10</v>
      </c>
      <c r="L41" s="13" t="s">
        <v>39</v>
      </c>
      <c r="M41" s="64">
        <f t="shared" si="1"/>
        <v>10</v>
      </c>
      <c r="N41" s="13" t="s">
        <v>40</v>
      </c>
      <c r="O41" s="64">
        <f t="shared" si="7"/>
        <v>0</v>
      </c>
      <c r="P41" s="13" t="s">
        <v>39</v>
      </c>
      <c r="Q41" s="64">
        <f t="shared" si="2"/>
        <v>10</v>
      </c>
      <c r="R41" s="13" t="s">
        <v>40</v>
      </c>
      <c r="S41" s="64">
        <f t="shared" si="3"/>
        <v>0</v>
      </c>
      <c r="T41" s="13" t="s">
        <v>84</v>
      </c>
      <c r="U41" s="13">
        <v>3</v>
      </c>
      <c r="V41" s="13">
        <v>8</v>
      </c>
      <c r="W41" s="13">
        <v>10</v>
      </c>
      <c r="X41" s="64">
        <f t="shared" si="8"/>
        <v>5</v>
      </c>
      <c r="Y41" s="13">
        <v>10</v>
      </c>
      <c r="Z41" s="18">
        <f t="shared" si="9"/>
        <v>1</v>
      </c>
      <c r="AA41" s="64">
        <f t="shared" si="10"/>
        <v>5</v>
      </c>
      <c r="AB41" s="13" t="s">
        <v>40</v>
      </c>
      <c r="AC41" s="64">
        <f>10/W41*5</f>
        <v>5</v>
      </c>
      <c r="AD41" s="13" t="s">
        <v>39</v>
      </c>
      <c r="AE41" s="64">
        <f t="shared" si="12"/>
        <v>10</v>
      </c>
      <c r="AF41" s="13" t="s">
        <v>39</v>
      </c>
      <c r="AG41" s="64">
        <f t="shared" si="16"/>
        <v>5</v>
      </c>
      <c r="AH41" s="13" t="s">
        <v>39</v>
      </c>
      <c r="AI41" s="64">
        <f t="shared" si="4"/>
        <v>10</v>
      </c>
      <c r="AJ41" s="13" t="s">
        <v>39</v>
      </c>
      <c r="AK41" s="64">
        <f t="shared" si="13"/>
        <v>10</v>
      </c>
      <c r="AL41" s="13" t="s">
        <v>129</v>
      </c>
      <c r="AM41" s="19">
        <f t="shared" si="14"/>
        <v>85</v>
      </c>
      <c r="AN41" s="13" t="s">
        <v>42</v>
      </c>
    </row>
    <row r="42" spans="1:40" s="45" customFormat="1" ht="81.75" customHeight="1">
      <c r="A42" s="52">
        <v>36</v>
      </c>
      <c r="B42" s="13" t="s">
        <v>120</v>
      </c>
      <c r="C42" s="54" t="s">
        <v>121</v>
      </c>
      <c r="D42" s="54" t="s">
        <v>121</v>
      </c>
      <c r="E42" s="54" t="s">
        <v>130</v>
      </c>
      <c r="F42" s="55">
        <v>4745.91</v>
      </c>
      <c r="G42" s="55">
        <v>4745.91</v>
      </c>
      <c r="H42" s="55">
        <f t="shared" si="0"/>
        <v>0</v>
      </c>
      <c r="I42" s="61">
        <f t="shared" si="5"/>
        <v>5</v>
      </c>
      <c r="J42" s="13" t="s">
        <v>39</v>
      </c>
      <c r="K42" s="63">
        <f t="shared" si="6"/>
        <v>10</v>
      </c>
      <c r="L42" s="13" t="s">
        <v>39</v>
      </c>
      <c r="M42" s="64">
        <f t="shared" si="1"/>
        <v>10</v>
      </c>
      <c r="N42" s="13" t="s">
        <v>40</v>
      </c>
      <c r="O42" s="64">
        <f t="shared" si="7"/>
        <v>0</v>
      </c>
      <c r="P42" s="13" t="s">
        <v>39</v>
      </c>
      <c r="Q42" s="64">
        <f t="shared" si="2"/>
        <v>10</v>
      </c>
      <c r="R42" s="13" t="s">
        <v>40</v>
      </c>
      <c r="S42" s="64">
        <f t="shared" si="3"/>
        <v>0</v>
      </c>
      <c r="T42" s="13" t="s">
        <v>84</v>
      </c>
      <c r="U42" s="13">
        <v>3</v>
      </c>
      <c r="V42" s="13">
        <v>9</v>
      </c>
      <c r="W42" s="13">
        <v>13</v>
      </c>
      <c r="X42" s="64">
        <f t="shared" si="8"/>
        <v>5</v>
      </c>
      <c r="Y42" s="13">
        <v>12</v>
      </c>
      <c r="Z42" s="18">
        <f t="shared" si="9"/>
        <v>0.9230769230769231</v>
      </c>
      <c r="AA42" s="64">
        <f t="shared" si="10"/>
        <v>5</v>
      </c>
      <c r="AB42" s="13" t="s">
        <v>40</v>
      </c>
      <c r="AC42" s="64">
        <f>10/W42*10</f>
        <v>7.6923076923076925</v>
      </c>
      <c r="AD42" s="13" t="s">
        <v>39</v>
      </c>
      <c r="AE42" s="64">
        <f t="shared" si="12"/>
        <v>10</v>
      </c>
      <c r="AF42" s="13" t="s">
        <v>39</v>
      </c>
      <c r="AG42" s="64">
        <f t="shared" si="16"/>
        <v>5</v>
      </c>
      <c r="AH42" s="13" t="s">
        <v>39</v>
      </c>
      <c r="AI42" s="64">
        <f t="shared" si="4"/>
        <v>10</v>
      </c>
      <c r="AJ42" s="13" t="s">
        <v>39</v>
      </c>
      <c r="AK42" s="64">
        <f t="shared" si="13"/>
        <v>10</v>
      </c>
      <c r="AL42" s="13" t="s">
        <v>131</v>
      </c>
      <c r="AM42" s="19">
        <f t="shared" si="14"/>
        <v>87.6923076923077</v>
      </c>
      <c r="AN42" s="13" t="s">
        <v>42</v>
      </c>
    </row>
    <row r="43" spans="1:40" s="45" customFormat="1" ht="111" customHeight="1">
      <c r="A43" s="52">
        <v>37</v>
      </c>
      <c r="B43" s="13" t="s">
        <v>132</v>
      </c>
      <c r="C43" s="53" t="s">
        <v>121</v>
      </c>
      <c r="D43" s="53" t="s">
        <v>121</v>
      </c>
      <c r="E43" s="54" t="s">
        <v>133</v>
      </c>
      <c r="F43" s="55">
        <v>14361</v>
      </c>
      <c r="G43" s="55">
        <v>14361</v>
      </c>
      <c r="H43" s="55">
        <f t="shared" si="0"/>
        <v>0</v>
      </c>
      <c r="I43" s="61">
        <f t="shared" si="5"/>
        <v>5</v>
      </c>
      <c r="J43" s="13" t="s">
        <v>39</v>
      </c>
      <c r="K43" s="63">
        <f t="shared" si="6"/>
        <v>10</v>
      </c>
      <c r="L43" s="13" t="s">
        <v>39</v>
      </c>
      <c r="M43" s="64">
        <f t="shared" si="1"/>
        <v>10</v>
      </c>
      <c r="N43" s="13" t="s">
        <v>40</v>
      </c>
      <c r="O43" s="64">
        <f t="shared" si="7"/>
        <v>0</v>
      </c>
      <c r="P43" s="13" t="s">
        <v>39</v>
      </c>
      <c r="Q43" s="64">
        <f t="shared" si="2"/>
        <v>10</v>
      </c>
      <c r="R43" s="13" t="s">
        <v>39</v>
      </c>
      <c r="S43" s="64">
        <f t="shared" si="3"/>
        <v>5</v>
      </c>
      <c r="T43" s="13"/>
      <c r="U43" s="13">
        <v>3</v>
      </c>
      <c r="V43" s="13">
        <v>8</v>
      </c>
      <c r="W43" s="13">
        <v>12</v>
      </c>
      <c r="X43" s="64">
        <f t="shared" si="8"/>
        <v>5</v>
      </c>
      <c r="Y43" s="13">
        <v>11</v>
      </c>
      <c r="Z43" s="18">
        <f t="shared" si="9"/>
        <v>0.9166666666666666</v>
      </c>
      <c r="AA43" s="64">
        <f t="shared" si="10"/>
        <v>5</v>
      </c>
      <c r="AB43" s="13" t="s">
        <v>40</v>
      </c>
      <c r="AC43" s="64">
        <f>10/W43*8</f>
        <v>6.666666666666667</v>
      </c>
      <c r="AD43" s="13" t="s">
        <v>39</v>
      </c>
      <c r="AE43" s="64">
        <f t="shared" si="12"/>
        <v>10</v>
      </c>
      <c r="AF43" s="13" t="s">
        <v>39</v>
      </c>
      <c r="AG43" s="64">
        <f t="shared" si="16"/>
        <v>5</v>
      </c>
      <c r="AH43" s="13" t="s">
        <v>39</v>
      </c>
      <c r="AI43" s="64">
        <f t="shared" si="4"/>
        <v>10</v>
      </c>
      <c r="AJ43" s="13" t="s">
        <v>39</v>
      </c>
      <c r="AK43" s="64">
        <f t="shared" si="13"/>
        <v>10</v>
      </c>
      <c r="AL43" s="13" t="s">
        <v>134</v>
      </c>
      <c r="AM43" s="19">
        <f t="shared" si="14"/>
        <v>91.66666666666666</v>
      </c>
      <c r="AN43" s="13" t="s">
        <v>42</v>
      </c>
    </row>
    <row r="44" spans="1:40" s="45" customFormat="1" ht="81" customHeight="1">
      <c r="A44" s="52">
        <v>38</v>
      </c>
      <c r="B44" s="13" t="s">
        <v>132</v>
      </c>
      <c r="C44" s="53" t="s">
        <v>121</v>
      </c>
      <c r="D44" s="53" t="s">
        <v>121</v>
      </c>
      <c r="E44" s="54" t="s">
        <v>135</v>
      </c>
      <c r="F44" s="55">
        <v>3450.05</v>
      </c>
      <c r="G44" s="55">
        <v>3450.05</v>
      </c>
      <c r="H44" s="55">
        <f t="shared" si="0"/>
        <v>0</v>
      </c>
      <c r="I44" s="61">
        <f t="shared" si="5"/>
        <v>5</v>
      </c>
      <c r="J44" s="13" t="s">
        <v>39</v>
      </c>
      <c r="K44" s="63">
        <f t="shared" si="6"/>
        <v>10</v>
      </c>
      <c r="L44" s="13" t="s">
        <v>39</v>
      </c>
      <c r="M44" s="64">
        <f t="shared" si="1"/>
        <v>10</v>
      </c>
      <c r="N44" s="13" t="s">
        <v>40</v>
      </c>
      <c r="O44" s="64">
        <f t="shared" si="7"/>
        <v>0</v>
      </c>
      <c r="P44" s="13" t="s">
        <v>39</v>
      </c>
      <c r="Q44" s="64">
        <f t="shared" si="2"/>
        <v>10</v>
      </c>
      <c r="R44" s="13" t="s">
        <v>40</v>
      </c>
      <c r="S44" s="64">
        <f t="shared" si="3"/>
        <v>0</v>
      </c>
      <c r="T44" s="13" t="s">
        <v>136</v>
      </c>
      <c r="U44" s="13">
        <v>3</v>
      </c>
      <c r="V44" s="13">
        <v>8</v>
      </c>
      <c r="W44" s="13">
        <v>13</v>
      </c>
      <c r="X44" s="64">
        <f t="shared" si="8"/>
        <v>5</v>
      </c>
      <c r="Y44" s="13">
        <v>12</v>
      </c>
      <c r="Z44" s="18">
        <f t="shared" si="9"/>
        <v>0.9230769230769231</v>
      </c>
      <c r="AA44" s="64">
        <f t="shared" si="10"/>
        <v>5</v>
      </c>
      <c r="AB44" s="13" t="s">
        <v>40</v>
      </c>
      <c r="AC44" s="64">
        <f>10/W44*7</f>
        <v>5.384615384615385</v>
      </c>
      <c r="AD44" s="13" t="s">
        <v>39</v>
      </c>
      <c r="AE44" s="64">
        <f t="shared" si="12"/>
        <v>10</v>
      </c>
      <c r="AF44" s="13" t="s">
        <v>39</v>
      </c>
      <c r="AG44" s="64">
        <f t="shared" si="16"/>
        <v>5</v>
      </c>
      <c r="AH44" s="13" t="s">
        <v>39</v>
      </c>
      <c r="AI44" s="64">
        <f t="shared" si="4"/>
        <v>10</v>
      </c>
      <c r="AJ44" s="13" t="s">
        <v>39</v>
      </c>
      <c r="AK44" s="64">
        <f t="shared" si="13"/>
        <v>10</v>
      </c>
      <c r="AL44" s="13" t="s">
        <v>137</v>
      </c>
      <c r="AM44" s="19">
        <f t="shared" si="14"/>
        <v>85.38461538461539</v>
      </c>
      <c r="AN44" s="13" t="s">
        <v>42</v>
      </c>
    </row>
    <row r="45" spans="1:40" s="45" customFormat="1" ht="96" customHeight="1">
      <c r="A45" s="52">
        <v>39</v>
      </c>
      <c r="B45" s="13" t="s">
        <v>132</v>
      </c>
      <c r="C45" s="53" t="s">
        <v>121</v>
      </c>
      <c r="D45" s="53" t="s">
        <v>121</v>
      </c>
      <c r="E45" s="54" t="s">
        <v>138</v>
      </c>
      <c r="F45" s="55">
        <v>1024</v>
      </c>
      <c r="G45" s="55">
        <v>1024</v>
      </c>
      <c r="H45" s="55">
        <f t="shared" si="0"/>
        <v>0</v>
      </c>
      <c r="I45" s="61">
        <f t="shared" si="5"/>
        <v>5</v>
      </c>
      <c r="J45" s="13" t="s">
        <v>39</v>
      </c>
      <c r="K45" s="63">
        <f t="shared" si="6"/>
        <v>10</v>
      </c>
      <c r="L45" s="13" t="s">
        <v>39</v>
      </c>
      <c r="M45" s="64">
        <f t="shared" si="1"/>
        <v>10</v>
      </c>
      <c r="N45" s="13" t="s">
        <v>40</v>
      </c>
      <c r="O45" s="64">
        <f t="shared" si="7"/>
        <v>0</v>
      </c>
      <c r="P45" s="13" t="s">
        <v>39</v>
      </c>
      <c r="Q45" s="64">
        <f t="shared" si="2"/>
        <v>10</v>
      </c>
      <c r="R45" s="13" t="s">
        <v>39</v>
      </c>
      <c r="S45" s="64">
        <f t="shared" si="3"/>
        <v>5</v>
      </c>
      <c r="T45" s="13"/>
      <c r="U45" s="13">
        <v>3</v>
      </c>
      <c r="V45" s="13">
        <v>8</v>
      </c>
      <c r="W45" s="13">
        <v>13</v>
      </c>
      <c r="X45" s="64">
        <f t="shared" si="8"/>
        <v>5</v>
      </c>
      <c r="Y45" s="13">
        <v>12</v>
      </c>
      <c r="Z45" s="18">
        <f t="shared" si="9"/>
        <v>0.9230769230769231</v>
      </c>
      <c r="AA45" s="64">
        <f t="shared" si="10"/>
        <v>5</v>
      </c>
      <c r="AB45" s="13" t="s">
        <v>40</v>
      </c>
      <c r="AC45" s="64">
        <f>10/W45*9</f>
        <v>6.923076923076923</v>
      </c>
      <c r="AD45" s="13" t="s">
        <v>39</v>
      </c>
      <c r="AE45" s="64">
        <f t="shared" si="12"/>
        <v>10</v>
      </c>
      <c r="AF45" s="13" t="s">
        <v>39</v>
      </c>
      <c r="AG45" s="64">
        <f t="shared" si="16"/>
        <v>5</v>
      </c>
      <c r="AH45" s="13" t="s">
        <v>39</v>
      </c>
      <c r="AI45" s="64">
        <f t="shared" si="4"/>
        <v>10</v>
      </c>
      <c r="AJ45" s="13" t="s">
        <v>39</v>
      </c>
      <c r="AK45" s="64">
        <f t="shared" si="13"/>
        <v>10</v>
      </c>
      <c r="AL45" s="13" t="s">
        <v>139</v>
      </c>
      <c r="AM45" s="19">
        <f t="shared" si="14"/>
        <v>91.92307692307692</v>
      </c>
      <c r="AN45" s="13" t="s">
        <v>42</v>
      </c>
    </row>
    <row r="46" spans="1:40" s="45" customFormat="1" ht="31.5" customHeight="1">
      <c r="A46" s="52">
        <v>40</v>
      </c>
      <c r="B46" s="13" t="s">
        <v>140</v>
      </c>
      <c r="C46" s="53" t="s">
        <v>141</v>
      </c>
      <c r="D46" s="53" t="s">
        <v>141</v>
      </c>
      <c r="E46" s="54" t="s">
        <v>142</v>
      </c>
      <c r="F46" s="55">
        <v>630</v>
      </c>
      <c r="G46" s="55">
        <v>630</v>
      </c>
      <c r="H46" s="55">
        <f t="shared" si="0"/>
        <v>0</v>
      </c>
      <c r="I46" s="61">
        <f t="shared" si="5"/>
        <v>5</v>
      </c>
      <c r="J46" s="13" t="s">
        <v>39</v>
      </c>
      <c r="K46" s="63">
        <f t="shared" si="6"/>
        <v>10</v>
      </c>
      <c r="L46" s="13" t="s">
        <v>39</v>
      </c>
      <c r="M46" s="64">
        <f t="shared" si="1"/>
        <v>10</v>
      </c>
      <c r="N46" s="13" t="s">
        <v>40</v>
      </c>
      <c r="O46" s="64">
        <f t="shared" si="7"/>
        <v>0</v>
      </c>
      <c r="P46" s="13" t="s">
        <v>39</v>
      </c>
      <c r="Q46" s="64">
        <f t="shared" si="2"/>
        <v>10</v>
      </c>
      <c r="R46" s="13" t="s">
        <v>39</v>
      </c>
      <c r="S46" s="64">
        <f t="shared" si="3"/>
        <v>5</v>
      </c>
      <c r="T46" s="13"/>
      <c r="U46" s="13">
        <v>3</v>
      </c>
      <c r="V46" s="13">
        <v>8</v>
      </c>
      <c r="W46" s="13">
        <v>13</v>
      </c>
      <c r="X46" s="64">
        <f t="shared" si="8"/>
        <v>5</v>
      </c>
      <c r="Y46" s="13">
        <v>13</v>
      </c>
      <c r="Z46" s="18">
        <f t="shared" si="9"/>
        <v>1</v>
      </c>
      <c r="AA46" s="64">
        <f t="shared" si="10"/>
        <v>5</v>
      </c>
      <c r="AB46" s="13" t="s">
        <v>40</v>
      </c>
      <c r="AC46" s="64">
        <f>10/W46*11</f>
        <v>8.461538461538462</v>
      </c>
      <c r="AD46" s="13" t="s">
        <v>39</v>
      </c>
      <c r="AE46" s="64">
        <f t="shared" si="12"/>
        <v>10</v>
      </c>
      <c r="AF46" s="13" t="s">
        <v>39</v>
      </c>
      <c r="AG46" s="64">
        <f t="shared" si="16"/>
        <v>5</v>
      </c>
      <c r="AH46" s="13" t="s">
        <v>39</v>
      </c>
      <c r="AI46" s="64">
        <f t="shared" si="4"/>
        <v>10</v>
      </c>
      <c r="AJ46" s="13" t="s">
        <v>39</v>
      </c>
      <c r="AK46" s="64">
        <f t="shared" si="13"/>
        <v>10</v>
      </c>
      <c r="AL46" s="13" t="s">
        <v>143</v>
      </c>
      <c r="AM46" s="19">
        <f t="shared" si="14"/>
        <v>93.46153846153845</v>
      </c>
      <c r="AN46" s="13" t="s">
        <v>42</v>
      </c>
    </row>
    <row r="47" spans="1:40" s="45" customFormat="1" ht="67.5" customHeight="1">
      <c r="A47" s="52">
        <v>41</v>
      </c>
      <c r="B47" s="13" t="s">
        <v>140</v>
      </c>
      <c r="C47" s="53" t="s">
        <v>144</v>
      </c>
      <c r="D47" s="53" t="s">
        <v>144</v>
      </c>
      <c r="E47" s="54" t="s">
        <v>145</v>
      </c>
      <c r="F47" s="55">
        <v>920</v>
      </c>
      <c r="G47" s="55">
        <v>920</v>
      </c>
      <c r="H47" s="55">
        <f t="shared" si="0"/>
        <v>0</v>
      </c>
      <c r="I47" s="61">
        <f t="shared" si="5"/>
        <v>5</v>
      </c>
      <c r="J47" s="13" t="s">
        <v>39</v>
      </c>
      <c r="K47" s="63">
        <f t="shared" si="6"/>
        <v>10</v>
      </c>
      <c r="L47" s="13" t="s">
        <v>39</v>
      </c>
      <c r="M47" s="64">
        <f t="shared" si="1"/>
        <v>10</v>
      </c>
      <c r="N47" s="13" t="s">
        <v>40</v>
      </c>
      <c r="O47" s="64">
        <f t="shared" si="7"/>
        <v>0</v>
      </c>
      <c r="P47" s="13" t="s">
        <v>39</v>
      </c>
      <c r="Q47" s="64">
        <f t="shared" si="2"/>
        <v>10</v>
      </c>
      <c r="R47" s="13" t="s">
        <v>39</v>
      </c>
      <c r="S47" s="64">
        <f t="shared" si="3"/>
        <v>5</v>
      </c>
      <c r="T47" s="13"/>
      <c r="U47" s="13">
        <v>3</v>
      </c>
      <c r="V47" s="13">
        <v>9</v>
      </c>
      <c r="W47" s="13">
        <v>11</v>
      </c>
      <c r="X47" s="64">
        <f t="shared" si="8"/>
        <v>5</v>
      </c>
      <c r="Y47" s="13">
        <v>10</v>
      </c>
      <c r="Z47" s="18">
        <f t="shared" si="9"/>
        <v>0.9090909090909091</v>
      </c>
      <c r="AA47" s="64">
        <f t="shared" si="10"/>
        <v>5</v>
      </c>
      <c r="AB47" s="13" t="s">
        <v>40</v>
      </c>
      <c r="AC47" s="64">
        <f>10/W47*9</f>
        <v>8.181818181818182</v>
      </c>
      <c r="AD47" s="13" t="s">
        <v>39</v>
      </c>
      <c r="AE47" s="64">
        <f t="shared" si="12"/>
        <v>10</v>
      </c>
      <c r="AF47" s="13" t="s">
        <v>39</v>
      </c>
      <c r="AG47" s="64">
        <f t="shared" si="16"/>
        <v>5</v>
      </c>
      <c r="AH47" s="13" t="s">
        <v>39</v>
      </c>
      <c r="AI47" s="64">
        <f t="shared" si="4"/>
        <v>10</v>
      </c>
      <c r="AJ47" s="13" t="s">
        <v>39</v>
      </c>
      <c r="AK47" s="64">
        <f t="shared" si="13"/>
        <v>10</v>
      </c>
      <c r="AL47" s="13" t="s">
        <v>146</v>
      </c>
      <c r="AM47" s="19">
        <f t="shared" si="14"/>
        <v>93.18181818181819</v>
      </c>
      <c r="AN47" s="13" t="s">
        <v>42</v>
      </c>
    </row>
    <row r="48" spans="1:40" s="45" customFormat="1" ht="64.5">
      <c r="A48" s="52">
        <v>42</v>
      </c>
      <c r="B48" s="13" t="s">
        <v>140</v>
      </c>
      <c r="C48" s="53" t="s">
        <v>144</v>
      </c>
      <c r="D48" s="53" t="s">
        <v>144</v>
      </c>
      <c r="E48" s="54" t="s">
        <v>147</v>
      </c>
      <c r="F48" s="55">
        <v>4310</v>
      </c>
      <c r="G48" s="55">
        <v>4310</v>
      </c>
      <c r="H48" s="55">
        <f t="shared" si="0"/>
        <v>0</v>
      </c>
      <c r="I48" s="61">
        <f t="shared" si="5"/>
        <v>5</v>
      </c>
      <c r="J48" s="13" t="s">
        <v>39</v>
      </c>
      <c r="K48" s="63">
        <f t="shared" si="6"/>
        <v>10</v>
      </c>
      <c r="L48" s="13" t="s">
        <v>39</v>
      </c>
      <c r="M48" s="64">
        <f t="shared" si="1"/>
        <v>10</v>
      </c>
      <c r="N48" s="13" t="s">
        <v>40</v>
      </c>
      <c r="O48" s="64">
        <f t="shared" si="7"/>
        <v>0</v>
      </c>
      <c r="P48" s="13" t="s">
        <v>39</v>
      </c>
      <c r="Q48" s="64">
        <f t="shared" si="2"/>
        <v>10</v>
      </c>
      <c r="R48" s="13" t="s">
        <v>39</v>
      </c>
      <c r="S48" s="64">
        <f t="shared" si="3"/>
        <v>5</v>
      </c>
      <c r="T48" s="13"/>
      <c r="U48" s="13">
        <v>3</v>
      </c>
      <c r="V48" s="13">
        <v>9</v>
      </c>
      <c r="W48" s="13">
        <v>12</v>
      </c>
      <c r="X48" s="64">
        <f t="shared" si="8"/>
        <v>5</v>
      </c>
      <c r="Y48" s="13">
        <v>12</v>
      </c>
      <c r="Z48" s="18">
        <f t="shared" si="9"/>
        <v>1</v>
      </c>
      <c r="AA48" s="64">
        <f t="shared" si="10"/>
        <v>5</v>
      </c>
      <c r="AB48" s="13" t="s">
        <v>40</v>
      </c>
      <c r="AC48" s="64">
        <f>10/W48*9</f>
        <v>7.5</v>
      </c>
      <c r="AD48" s="13" t="s">
        <v>39</v>
      </c>
      <c r="AE48" s="64">
        <f t="shared" si="12"/>
        <v>10</v>
      </c>
      <c r="AF48" s="13" t="s">
        <v>39</v>
      </c>
      <c r="AG48" s="64">
        <f t="shared" si="16"/>
        <v>5</v>
      </c>
      <c r="AH48" s="13" t="s">
        <v>39</v>
      </c>
      <c r="AI48" s="64">
        <f t="shared" si="4"/>
        <v>10</v>
      </c>
      <c r="AJ48" s="13" t="s">
        <v>39</v>
      </c>
      <c r="AK48" s="64">
        <f t="shared" si="13"/>
        <v>10</v>
      </c>
      <c r="AL48" s="13" t="s">
        <v>146</v>
      </c>
      <c r="AM48" s="19">
        <f t="shared" si="14"/>
        <v>92.5</v>
      </c>
      <c r="AN48" s="13" t="s">
        <v>42</v>
      </c>
    </row>
    <row r="49" spans="1:40" s="45" customFormat="1" ht="106.5" customHeight="1">
      <c r="A49" s="52">
        <v>43</v>
      </c>
      <c r="B49" s="13" t="s">
        <v>140</v>
      </c>
      <c r="C49" s="53" t="s">
        <v>144</v>
      </c>
      <c r="D49" s="53" t="s">
        <v>144</v>
      </c>
      <c r="E49" s="54" t="s">
        <v>148</v>
      </c>
      <c r="F49" s="55">
        <v>290</v>
      </c>
      <c r="G49" s="55">
        <v>290</v>
      </c>
      <c r="H49" s="55">
        <f t="shared" si="0"/>
        <v>0</v>
      </c>
      <c r="I49" s="61">
        <f t="shared" si="5"/>
        <v>5</v>
      </c>
      <c r="J49" s="13" t="s">
        <v>39</v>
      </c>
      <c r="K49" s="63">
        <f t="shared" si="6"/>
        <v>10</v>
      </c>
      <c r="L49" s="13" t="s">
        <v>39</v>
      </c>
      <c r="M49" s="64">
        <f t="shared" si="1"/>
        <v>10</v>
      </c>
      <c r="N49" s="13" t="s">
        <v>40</v>
      </c>
      <c r="O49" s="64">
        <f t="shared" si="7"/>
        <v>0</v>
      </c>
      <c r="P49" s="13" t="s">
        <v>40</v>
      </c>
      <c r="Q49" s="64">
        <f t="shared" si="2"/>
        <v>0</v>
      </c>
      <c r="R49" s="13" t="s">
        <v>39</v>
      </c>
      <c r="S49" s="64">
        <f t="shared" si="3"/>
        <v>5</v>
      </c>
      <c r="T49" s="13"/>
      <c r="U49" s="13">
        <v>3</v>
      </c>
      <c r="V49" s="13">
        <v>9</v>
      </c>
      <c r="W49" s="13">
        <v>12</v>
      </c>
      <c r="X49" s="64">
        <f t="shared" si="8"/>
        <v>5</v>
      </c>
      <c r="Y49" s="13">
        <v>11</v>
      </c>
      <c r="Z49" s="18">
        <f t="shared" si="9"/>
        <v>0.9166666666666666</v>
      </c>
      <c r="AA49" s="64">
        <f t="shared" si="10"/>
        <v>5</v>
      </c>
      <c r="AB49" s="13" t="s">
        <v>40</v>
      </c>
      <c r="AC49" s="64">
        <f>10/W49*9</f>
        <v>7.5</v>
      </c>
      <c r="AD49" s="13" t="s">
        <v>39</v>
      </c>
      <c r="AE49" s="64">
        <f t="shared" si="12"/>
        <v>10</v>
      </c>
      <c r="AF49" s="13" t="s">
        <v>39</v>
      </c>
      <c r="AG49" s="64">
        <f t="shared" si="16"/>
        <v>5</v>
      </c>
      <c r="AH49" s="13" t="s">
        <v>39</v>
      </c>
      <c r="AI49" s="64">
        <f t="shared" si="4"/>
        <v>10</v>
      </c>
      <c r="AJ49" s="13" t="s">
        <v>39</v>
      </c>
      <c r="AK49" s="64">
        <f t="shared" si="13"/>
        <v>10</v>
      </c>
      <c r="AL49" s="13" t="s">
        <v>149</v>
      </c>
      <c r="AM49" s="19">
        <f t="shared" si="14"/>
        <v>82.5</v>
      </c>
      <c r="AN49" s="13" t="s">
        <v>42</v>
      </c>
    </row>
    <row r="50" spans="1:40" s="45" customFormat="1" ht="64.5" customHeight="1">
      <c r="A50" s="52">
        <v>44</v>
      </c>
      <c r="B50" s="13" t="s">
        <v>150</v>
      </c>
      <c r="C50" s="53" t="s">
        <v>151</v>
      </c>
      <c r="D50" s="53" t="s">
        <v>151</v>
      </c>
      <c r="E50" s="54" t="s">
        <v>152</v>
      </c>
      <c r="F50" s="55">
        <v>2940</v>
      </c>
      <c r="G50" s="55">
        <v>2940</v>
      </c>
      <c r="H50" s="55">
        <f t="shared" si="0"/>
        <v>0</v>
      </c>
      <c r="I50" s="61">
        <f t="shared" si="5"/>
        <v>5</v>
      </c>
      <c r="J50" s="13" t="s">
        <v>39</v>
      </c>
      <c r="K50" s="63">
        <f t="shared" si="6"/>
        <v>10</v>
      </c>
      <c r="L50" s="13" t="s">
        <v>39</v>
      </c>
      <c r="M50" s="64">
        <f t="shared" si="1"/>
        <v>10</v>
      </c>
      <c r="N50" s="13" t="s">
        <v>40</v>
      </c>
      <c r="O50" s="64">
        <f t="shared" si="7"/>
        <v>0</v>
      </c>
      <c r="P50" s="13" t="s">
        <v>39</v>
      </c>
      <c r="Q50" s="64">
        <f t="shared" si="2"/>
        <v>10</v>
      </c>
      <c r="R50" s="13" t="s">
        <v>39</v>
      </c>
      <c r="S50" s="64">
        <f t="shared" si="3"/>
        <v>5</v>
      </c>
      <c r="T50" s="13"/>
      <c r="U50" s="13">
        <v>3</v>
      </c>
      <c r="V50" s="13">
        <v>7</v>
      </c>
      <c r="W50" s="13">
        <v>18</v>
      </c>
      <c r="X50" s="64">
        <f t="shared" si="8"/>
        <v>5</v>
      </c>
      <c r="Y50" s="13">
        <v>18</v>
      </c>
      <c r="Z50" s="18">
        <f t="shared" si="9"/>
        <v>1</v>
      </c>
      <c r="AA50" s="64">
        <f t="shared" si="10"/>
        <v>5</v>
      </c>
      <c r="AB50" s="13" t="s">
        <v>40</v>
      </c>
      <c r="AC50" s="64">
        <f>10/Y50*11</f>
        <v>6.111111111111112</v>
      </c>
      <c r="AD50" s="13" t="s">
        <v>39</v>
      </c>
      <c r="AE50" s="64">
        <f t="shared" si="12"/>
        <v>10</v>
      </c>
      <c r="AF50" s="13" t="s">
        <v>39</v>
      </c>
      <c r="AG50" s="64">
        <f t="shared" si="16"/>
        <v>5</v>
      </c>
      <c r="AH50" s="13" t="s">
        <v>39</v>
      </c>
      <c r="AI50" s="64">
        <f t="shared" si="4"/>
        <v>10</v>
      </c>
      <c r="AJ50" s="13" t="s">
        <v>39</v>
      </c>
      <c r="AK50" s="64">
        <f t="shared" si="13"/>
        <v>10</v>
      </c>
      <c r="AL50" s="13" t="s">
        <v>153</v>
      </c>
      <c r="AM50" s="19">
        <f t="shared" si="14"/>
        <v>91.11111111111111</v>
      </c>
      <c r="AN50" s="13" t="s">
        <v>42</v>
      </c>
    </row>
    <row r="51" spans="1:41" s="45" customFormat="1" ht="93.75" customHeight="1">
      <c r="A51" s="52">
        <v>45</v>
      </c>
      <c r="B51" s="13" t="s">
        <v>154</v>
      </c>
      <c r="C51" s="53" t="s">
        <v>155</v>
      </c>
      <c r="D51" s="53" t="s">
        <v>155</v>
      </c>
      <c r="E51" s="54" t="s">
        <v>156</v>
      </c>
      <c r="F51" s="55">
        <v>6285</v>
      </c>
      <c r="G51" s="55">
        <v>6285</v>
      </c>
      <c r="H51" s="55">
        <f t="shared" si="0"/>
        <v>0</v>
      </c>
      <c r="I51" s="61">
        <f t="shared" si="5"/>
        <v>5</v>
      </c>
      <c r="J51" s="13" t="s">
        <v>39</v>
      </c>
      <c r="K51" s="63">
        <f t="shared" si="6"/>
        <v>10</v>
      </c>
      <c r="L51" s="13" t="s">
        <v>39</v>
      </c>
      <c r="M51" s="64">
        <f t="shared" si="1"/>
        <v>10</v>
      </c>
      <c r="N51" s="13" t="s">
        <v>40</v>
      </c>
      <c r="O51" s="64">
        <f t="shared" si="7"/>
        <v>0</v>
      </c>
      <c r="P51" s="13" t="s">
        <v>39</v>
      </c>
      <c r="Q51" s="64">
        <f t="shared" si="2"/>
        <v>10</v>
      </c>
      <c r="R51" s="13" t="s">
        <v>39</v>
      </c>
      <c r="S51" s="64">
        <f t="shared" si="3"/>
        <v>5</v>
      </c>
      <c r="T51" s="13"/>
      <c r="U51" s="13">
        <v>3</v>
      </c>
      <c r="V51" s="13">
        <v>8</v>
      </c>
      <c r="W51" s="13">
        <v>9</v>
      </c>
      <c r="X51" s="64">
        <f t="shared" si="8"/>
        <v>5</v>
      </c>
      <c r="Y51" s="13">
        <v>9</v>
      </c>
      <c r="Z51" s="18">
        <f t="shared" si="9"/>
        <v>1</v>
      </c>
      <c r="AA51" s="64">
        <f t="shared" si="10"/>
        <v>5</v>
      </c>
      <c r="AB51" s="13" t="s">
        <v>40</v>
      </c>
      <c r="AC51" s="64">
        <f>10/W51*5</f>
        <v>5.555555555555555</v>
      </c>
      <c r="AD51" s="13" t="s">
        <v>39</v>
      </c>
      <c r="AE51" s="64">
        <f t="shared" si="12"/>
        <v>10</v>
      </c>
      <c r="AF51" s="13" t="s">
        <v>39</v>
      </c>
      <c r="AG51" s="64">
        <f t="shared" si="16"/>
        <v>5</v>
      </c>
      <c r="AH51" s="13" t="s">
        <v>39</v>
      </c>
      <c r="AI51" s="64">
        <f t="shared" si="4"/>
        <v>10</v>
      </c>
      <c r="AJ51" s="13" t="s">
        <v>39</v>
      </c>
      <c r="AK51" s="64">
        <f t="shared" si="13"/>
        <v>10</v>
      </c>
      <c r="AL51" s="13" t="s">
        <v>157</v>
      </c>
      <c r="AM51" s="19">
        <f t="shared" si="14"/>
        <v>90.55555555555556</v>
      </c>
      <c r="AN51" s="13" t="s">
        <v>42</v>
      </c>
      <c r="AO51" s="45">
        <v>43</v>
      </c>
    </row>
    <row r="52" spans="1:40" s="45" customFormat="1" ht="91.5" customHeight="1">
      <c r="A52" s="52">
        <v>46</v>
      </c>
      <c r="B52" s="13" t="s">
        <v>154</v>
      </c>
      <c r="C52" s="54" t="s">
        <v>37</v>
      </c>
      <c r="D52" s="54" t="s">
        <v>37</v>
      </c>
      <c r="E52" s="54" t="s">
        <v>158</v>
      </c>
      <c r="F52" s="55">
        <v>654</v>
      </c>
      <c r="G52" s="55">
        <v>654</v>
      </c>
      <c r="H52" s="55">
        <f t="shared" si="0"/>
        <v>0</v>
      </c>
      <c r="I52" s="61">
        <f t="shared" si="5"/>
        <v>5</v>
      </c>
      <c r="J52" s="13" t="s">
        <v>39</v>
      </c>
      <c r="K52" s="63">
        <f t="shared" si="6"/>
        <v>10</v>
      </c>
      <c r="L52" s="13" t="s">
        <v>39</v>
      </c>
      <c r="M52" s="64">
        <f t="shared" si="1"/>
        <v>10</v>
      </c>
      <c r="N52" s="13" t="s">
        <v>40</v>
      </c>
      <c r="O52" s="64">
        <f t="shared" si="7"/>
        <v>0</v>
      </c>
      <c r="P52" s="13" t="s">
        <v>39</v>
      </c>
      <c r="Q52" s="64">
        <f t="shared" si="2"/>
        <v>10</v>
      </c>
      <c r="R52" s="13" t="s">
        <v>40</v>
      </c>
      <c r="S52" s="64">
        <f t="shared" si="3"/>
        <v>0</v>
      </c>
      <c r="T52" s="13" t="s">
        <v>84</v>
      </c>
      <c r="U52" s="13">
        <v>3</v>
      </c>
      <c r="V52" s="13">
        <v>7</v>
      </c>
      <c r="W52" s="13">
        <v>10</v>
      </c>
      <c r="X52" s="64">
        <f t="shared" si="8"/>
        <v>5</v>
      </c>
      <c r="Y52" s="13">
        <v>5</v>
      </c>
      <c r="Z52" s="18">
        <f t="shared" si="9"/>
        <v>0.5</v>
      </c>
      <c r="AA52" s="64">
        <f t="shared" si="10"/>
        <v>0</v>
      </c>
      <c r="AB52" s="13" t="s">
        <v>40</v>
      </c>
      <c r="AC52" s="64">
        <f>10/W52*6</f>
        <v>6</v>
      </c>
      <c r="AD52" s="13" t="s">
        <v>39</v>
      </c>
      <c r="AE52" s="64">
        <f t="shared" si="12"/>
        <v>10</v>
      </c>
      <c r="AF52" s="13" t="s">
        <v>39</v>
      </c>
      <c r="AG52" s="64">
        <f t="shared" si="16"/>
        <v>5</v>
      </c>
      <c r="AH52" s="13" t="s">
        <v>39</v>
      </c>
      <c r="AI52" s="64">
        <f t="shared" si="4"/>
        <v>10</v>
      </c>
      <c r="AJ52" s="13" t="s">
        <v>39</v>
      </c>
      <c r="AK52" s="64">
        <f t="shared" si="13"/>
        <v>10</v>
      </c>
      <c r="AL52" s="13" t="s">
        <v>159</v>
      </c>
      <c r="AM52" s="19">
        <f t="shared" si="14"/>
        <v>81</v>
      </c>
      <c r="AN52" s="13" t="s">
        <v>42</v>
      </c>
    </row>
    <row r="53" spans="1:41" s="45" customFormat="1" ht="67.5" customHeight="1">
      <c r="A53" s="52">
        <v>47</v>
      </c>
      <c r="B53" s="13" t="s">
        <v>160</v>
      </c>
      <c r="C53" s="53" t="s">
        <v>37</v>
      </c>
      <c r="D53" s="53" t="s">
        <v>37</v>
      </c>
      <c r="E53" s="54" t="s">
        <v>161</v>
      </c>
      <c r="F53" s="55">
        <v>6220.87</v>
      </c>
      <c r="G53" s="55">
        <v>6220.87</v>
      </c>
      <c r="H53" s="55">
        <f t="shared" si="0"/>
        <v>0</v>
      </c>
      <c r="I53" s="61">
        <f t="shared" si="5"/>
        <v>5</v>
      </c>
      <c r="J53" s="13" t="s">
        <v>39</v>
      </c>
      <c r="K53" s="63">
        <f t="shared" si="6"/>
        <v>10</v>
      </c>
      <c r="L53" s="13" t="s">
        <v>39</v>
      </c>
      <c r="M53" s="64">
        <f t="shared" si="1"/>
        <v>10</v>
      </c>
      <c r="N53" s="13" t="s">
        <v>40</v>
      </c>
      <c r="O53" s="64">
        <f t="shared" si="7"/>
        <v>0</v>
      </c>
      <c r="P53" s="13" t="s">
        <v>40</v>
      </c>
      <c r="Q53" s="64">
        <f t="shared" si="2"/>
        <v>0</v>
      </c>
      <c r="R53" s="13" t="s">
        <v>39</v>
      </c>
      <c r="S53" s="64">
        <f t="shared" si="3"/>
        <v>5</v>
      </c>
      <c r="T53" s="13"/>
      <c r="U53" s="13">
        <v>3</v>
      </c>
      <c r="V53" s="13">
        <v>8</v>
      </c>
      <c r="W53" s="13">
        <v>9</v>
      </c>
      <c r="X53" s="64">
        <f t="shared" si="8"/>
        <v>5</v>
      </c>
      <c r="Y53" s="13">
        <v>9</v>
      </c>
      <c r="Z53" s="18">
        <f t="shared" si="9"/>
        <v>1</v>
      </c>
      <c r="AA53" s="64">
        <f t="shared" si="10"/>
        <v>5</v>
      </c>
      <c r="AB53" s="13" t="s">
        <v>40</v>
      </c>
      <c r="AC53" s="64">
        <f>10/W53*6</f>
        <v>6.666666666666667</v>
      </c>
      <c r="AD53" s="13" t="s">
        <v>39</v>
      </c>
      <c r="AE53" s="64">
        <f t="shared" si="12"/>
        <v>10</v>
      </c>
      <c r="AF53" s="13" t="s">
        <v>39</v>
      </c>
      <c r="AG53" s="64">
        <f t="shared" si="16"/>
        <v>5</v>
      </c>
      <c r="AH53" s="13" t="s">
        <v>39</v>
      </c>
      <c r="AI53" s="64">
        <f t="shared" si="4"/>
        <v>10</v>
      </c>
      <c r="AJ53" s="13" t="s">
        <v>39</v>
      </c>
      <c r="AK53" s="64">
        <f t="shared" si="13"/>
        <v>10</v>
      </c>
      <c r="AL53" s="13" t="s">
        <v>162</v>
      </c>
      <c r="AM53" s="19">
        <f t="shared" si="14"/>
        <v>81.66666666666666</v>
      </c>
      <c r="AN53" s="13" t="s">
        <v>42</v>
      </c>
      <c r="AO53" s="45">
        <v>44</v>
      </c>
    </row>
    <row r="54" spans="1:40" s="45" customFormat="1" ht="51.75">
      <c r="A54" s="52">
        <v>48</v>
      </c>
      <c r="B54" s="13" t="s">
        <v>160</v>
      </c>
      <c r="C54" s="54" t="s">
        <v>151</v>
      </c>
      <c r="D54" s="54" t="s">
        <v>151</v>
      </c>
      <c r="E54" s="54" t="s">
        <v>163</v>
      </c>
      <c r="F54" s="55">
        <v>15130</v>
      </c>
      <c r="G54" s="55">
        <v>8108.997766</v>
      </c>
      <c r="H54" s="55">
        <f t="shared" si="0"/>
        <v>-7021.002234</v>
      </c>
      <c r="I54" s="61">
        <f t="shared" si="5"/>
        <v>0</v>
      </c>
      <c r="J54" s="13" t="s">
        <v>39</v>
      </c>
      <c r="K54" s="63">
        <f t="shared" si="6"/>
        <v>10</v>
      </c>
      <c r="L54" s="13" t="s">
        <v>39</v>
      </c>
      <c r="M54" s="64">
        <f t="shared" si="1"/>
        <v>10</v>
      </c>
      <c r="N54" s="13" t="s">
        <v>40</v>
      </c>
      <c r="O54" s="64">
        <f t="shared" si="7"/>
        <v>0</v>
      </c>
      <c r="P54" s="13" t="s">
        <v>39</v>
      </c>
      <c r="Q54" s="64">
        <f t="shared" si="2"/>
        <v>10</v>
      </c>
      <c r="R54" s="13" t="s">
        <v>40</v>
      </c>
      <c r="S54" s="64">
        <f t="shared" si="3"/>
        <v>0</v>
      </c>
      <c r="T54" s="13" t="s">
        <v>84</v>
      </c>
      <c r="U54" s="13">
        <v>3</v>
      </c>
      <c r="V54" s="13">
        <v>9</v>
      </c>
      <c r="W54" s="13">
        <v>11</v>
      </c>
      <c r="X54" s="64">
        <f t="shared" si="8"/>
        <v>5</v>
      </c>
      <c r="Y54" s="13">
        <v>11</v>
      </c>
      <c r="Z54" s="18">
        <f t="shared" si="9"/>
        <v>1</v>
      </c>
      <c r="AA54" s="64">
        <f t="shared" si="10"/>
        <v>5</v>
      </c>
      <c r="AB54" s="13" t="s">
        <v>40</v>
      </c>
      <c r="AC54" s="64">
        <v>5</v>
      </c>
      <c r="AD54" s="13" t="s">
        <v>39</v>
      </c>
      <c r="AE54" s="64">
        <f t="shared" si="12"/>
        <v>10</v>
      </c>
      <c r="AF54" s="13" t="s">
        <v>39</v>
      </c>
      <c r="AG54" s="64">
        <f t="shared" si="16"/>
        <v>5</v>
      </c>
      <c r="AH54" s="13" t="s">
        <v>39</v>
      </c>
      <c r="AI54" s="64">
        <f t="shared" si="4"/>
        <v>10</v>
      </c>
      <c r="AJ54" s="13" t="s">
        <v>39</v>
      </c>
      <c r="AK54" s="64">
        <f t="shared" si="13"/>
        <v>10</v>
      </c>
      <c r="AL54" s="13" t="s">
        <v>164</v>
      </c>
      <c r="AM54" s="19">
        <f t="shared" si="14"/>
        <v>80</v>
      </c>
      <c r="AN54" s="13" t="s">
        <v>42</v>
      </c>
    </row>
    <row r="55" spans="1:41" s="45" customFormat="1" ht="80.25" customHeight="1">
      <c r="A55" s="52">
        <v>49</v>
      </c>
      <c r="B55" s="13" t="s">
        <v>165</v>
      </c>
      <c r="C55" s="53" t="s">
        <v>141</v>
      </c>
      <c r="D55" s="53" t="s">
        <v>141</v>
      </c>
      <c r="E55" s="54" t="s">
        <v>166</v>
      </c>
      <c r="F55" s="55">
        <v>610</v>
      </c>
      <c r="G55" s="55">
        <v>610</v>
      </c>
      <c r="H55" s="55">
        <f t="shared" si="0"/>
        <v>0</v>
      </c>
      <c r="I55" s="61">
        <f t="shared" si="5"/>
        <v>5</v>
      </c>
      <c r="J55" s="13" t="s">
        <v>39</v>
      </c>
      <c r="K55" s="63">
        <f t="shared" si="6"/>
        <v>10</v>
      </c>
      <c r="L55" s="13" t="s">
        <v>39</v>
      </c>
      <c r="M55" s="64">
        <f t="shared" si="1"/>
        <v>10</v>
      </c>
      <c r="N55" s="13" t="s">
        <v>40</v>
      </c>
      <c r="O55" s="64">
        <f t="shared" si="7"/>
        <v>0</v>
      </c>
      <c r="P55" s="13" t="s">
        <v>39</v>
      </c>
      <c r="Q55" s="64">
        <f t="shared" si="2"/>
        <v>10</v>
      </c>
      <c r="R55" s="13" t="s">
        <v>39</v>
      </c>
      <c r="S55" s="64">
        <f t="shared" si="3"/>
        <v>5</v>
      </c>
      <c r="T55" s="13"/>
      <c r="U55" s="13">
        <v>3</v>
      </c>
      <c r="V55" s="13">
        <v>7</v>
      </c>
      <c r="W55" s="13">
        <v>15</v>
      </c>
      <c r="X55" s="64">
        <f t="shared" si="8"/>
        <v>5</v>
      </c>
      <c r="Y55" s="13">
        <v>13</v>
      </c>
      <c r="Z55" s="18">
        <f t="shared" si="9"/>
        <v>0.8666666666666667</v>
      </c>
      <c r="AA55" s="64">
        <f t="shared" si="10"/>
        <v>5</v>
      </c>
      <c r="AB55" s="13" t="s">
        <v>40</v>
      </c>
      <c r="AC55" s="64">
        <f>10/W55*13</f>
        <v>8.666666666666666</v>
      </c>
      <c r="AD55" s="13" t="s">
        <v>39</v>
      </c>
      <c r="AE55" s="64">
        <f t="shared" si="12"/>
        <v>10</v>
      </c>
      <c r="AF55" s="13" t="s">
        <v>39</v>
      </c>
      <c r="AG55" s="64">
        <f t="shared" si="16"/>
        <v>5</v>
      </c>
      <c r="AH55" s="13" t="s">
        <v>39</v>
      </c>
      <c r="AI55" s="64">
        <f t="shared" si="4"/>
        <v>10</v>
      </c>
      <c r="AJ55" s="13" t="s">
        <v>39</v>
      </c>
      <c r="AK55" s="64">
        <f t="shared" si="13"/>
        <v>10</v>
      </c>
      <c r="AL55" s="13" t="s">
        <v>167</v>
      </c>
      <c r="AM55" s="19">
        <f t="shared" si="14"/>
        <v>93.66666666666666</v>
      </c>
      <c r="AN55" s="13" t="s">
        <v>42</v>
      </c>
      <c r="AO55" s="45">
        <v>44</v>
      </c>
    </row>
    <row r="56" spans="1:41" s="45" customFormat="1" ht="51" customHeight="1">
      <c r="A56" s="52">
        <v>50</v>
      </c>
      <c r="B56" s="13" t="s">
        <v>165</v>
      </c>
      <c r="C56" s="53" t="s">
        <v>141</v>
      </c>
      <c r="D56" s="53" t="s">
        <v>141</v>
      </c>
      <c r="E56" s="54" t="s">
        <v>168</v>
      </c>
      <c r="F56" s="55">
        <v>390</v>
      </c>
      <c r="G56" s="55">
        <v>390</v>
      </c>
      <c r="H56" s="55">
        <f t="shared" si="0"/>
        <v>0</v>
      </c>
      <c r="I56" s="61">
        <f t="shared" si="5"/>
        <v>5</v>
      </c>
      <c r="J56" s="13" t="s">
        <v>39</v>
      </c>
      <c r="K56" s="63">
        <f t="shared" si="6"/>
        <v>10</v>
      </c>
      <c r="L56" s="13" t="s">
        <v>39</v>
      </c>
      <c r="M56" s="64">
        <f t="shared" si="1"/>
        <v>10</v>
      </c>
      <c r="N56" s="13" t="s">
        <v>40</v>
      </c>
      <c r="O56" s="64">
        <f t="shared" si="7"/>
        <v>0</v>
      </c>
      <c r="P56" s="13" t="s">
        <v>39</v>
      </c>
      <c r="Q56" s="64">
        <f t="shared" si="2"/>
        <v>10</v>
      </c>
      <c r="R56" s="13" t="s">
        <v>39</v>
      </c>
      <c r="S56" s="64">
        <f t="shared" si="3"/>
        <v>5</v>
      </c>
      <c r="T56" s="13"/>
      <c r="U56" s="13">
        <v>3</v>
      </c>
      <c r="V56" s="13">
        <v>7</v>
      </c>
      <c r="W56" s="13">
        <v>11</v>
      </c>
      <c r="X56" s="64">
        <f t="shared" si="8"/>
        <v>5</v>
      </c>
      <c r="Y56" s="13">
        <v>10</v>
      </c>
      <c r="Z56" s="18">
        <f t="shared" si="9"/>
        <v>0.9090909090909091</v>
      </c>
      <c r="AA56" s="64">
        <f t="shared" si="10"/>
        <v>5</v>
      </c>
      <c r="AB56" s="13" t="s">
        <v>40</v>
      </c>
      <c r="AC56" s="64">
        <f>10/W56*9</f>
        <v>8.181818181818182</v>
      </c>
      <c r="AD56" s="13" t="s">
        <v>39</v>
      </c>
      <c r="AE56" s="64">
        <f t="shared" si="12"/>
        <v>10</v>
      </c>
      <c r="AF56" s="13" t="s">
        <v>39</v>
      </c>
      <c r="AG56" s="64">
        <f t="shared" si="16"/>
        <v>5</v>
      </c>
      <c r="AH56" s="13" t="s">
        <v>39</v>
      </c>
      <c r="AI56" s="64">
        <f t="shared" si="4"/>
        <v>10</v>
      </c>
      <c r="AJ56" s="13" t="s">
        <v>39</v>
      </c>
      <c r="AK56" s="64">
        <f t="shared" si="13"/>
        <v>10</v>
      </c>
      <c r="AL56" s="13" t="s">
        <v>169</v>
      </c>
      <c r="AM56" s="19">
        <f t="shared" si="14"/>
        <v>93.18181818181819</v>
      </c>
      <c r="AN56" s="13" t="s">
        <v>42</v>
      </c>
      <c r="AO56" s="45">
        <v>44</v>
      </c>
    </row>
    <row r="57" spans="1:41" s="45" customFormat="1" ht="102" customHeight="1">
      <c r="A57" s="52">
        <v>51</v>
      </c>
      <c r="B57" s="13" t="s">
        <v>165</v>
      </c>
      <c r="C57" s="53" t="s">
        <v>151</v>
      </c>
      <c r="D57" s="53" t="s">
        <v>151</v>
      </c>
      <c r="E57" s="54" t="s">
        <v>170</v>
      </c>
      <c r="F57" s="55">
        <v>852.62</v>
      </c>
      <c r="G57" s="55">
        <v>5600.82</v>
      </c>
      <c r="H57" s="55">
        <f t="shared" si="0"/>
        <v>4748.2</v>
      </c>
      <c r="I57" s="61">
        <f t="shared" si="5"/>
        <v>0</v>
      </c>
      <c r="J57" s="13" t="s">
        <v>39</v>
      </c>
      <c r="K57" s="63">
        <f t="shared" si="6"/>
        <v>10</v>
      </c>
      <c r="L57" s="13" t="s">
        <v>39</v>
      </c>
      <c r="M57" s="64">
        <f t="shared" si="1"/>
        <v>10</v>
      </c>
      <c r="N57" s="13" t="s">
        <v>40</v>
      </c>
      <c r="O57" s="64">
        <f t="shared" si="7"/>
        <v>0</v>
      </c>
      <c r="P57" s="13" t="s">
        <v>40</v>
      </c>
      <c r="Q57" s="64">
        <f t="shared" si="2"/>
        <v>0</v>
      </c>
      <c r="R57" s="13" t="s">
        <v>39</v>
      </c>
      <c r="S57" s="64">
        <f t="shared" si="3"/>
        <v>5</v>
      </c>
      <c r="T57" s="13"/>
      <c r="U57" s="13">
        <v>3</v>
      </c>
      <c r="V57" s="13">
        <v>8</v>
      </c>
      <c r="W57" s="13">
        <v>10</v>
      </c>
      <c r="X57" s="64">
        <f t="shared" si="8"/>
        <v>5</v>
      </c>
      <c r="Y57" s="13">
        <v>9</v>
      </c>
      <c r="Z57" s="18">
        <f t="shared" si="9"/>
        <v>0.9</v>
      </c>
      <c r="AA57" s="64">
        <f t="shared" si="10"/>
        <v>5</v>
      </c>
      <c r="AB57" s="13" t="s">
        <v>40</v>
      </c>
      <c r="AC57" s="64">
        <f>10/W57*6</f>
        <v>6</v>
      </c>
      <c r="AD57" s="13" t="s">
        <v>39</v>
      </c>
      <c r="AE57" s="64">
        <f t="shared" si="12"/>
        <v>10</v>
      </c>
      <c r="AF57" s="13" t="s">
        <v>39</v>
      </c>
      <c r="AG57" s="64">
        <f t="shared" si="16"/>
        <v>5</v>
      </c>
      <c r="AH57" s="13" t="s">
        <v>39</v>
      </c>
      <c r="AI57" s="64">
        <f t="shared" si="4"/>
        <v>10</v>
      </c>
      <c r="AJ57" s="13" t="s">
        <v>39</v>
      </c>
      <c r="AK57" s="64">
        <f t="shared" si="13"/>
        <v>10</v>
      </c>
      <c r="AL57" s="13" t="s">
        <v>171</v>
      </c>
      <c r="AM57" s="19">
        <f t="shared" si="14"/>
        <v>76</v>
      </c>
      <c r="AN57" s="13" t="s">
        <v>42</v>
      </c>
      <c r="AO57" s="45">
        <v>44</v>
      </c>
    </row>
    <row r="58" spans="1:41" s="45" customFormat="1" ht="66" customHeight="1">
      <c r="A58" s="52">
        <v>52</v>
      </c>
      <c r="B58" s="13" t="s">
        <v>165</v>
      </c>
      <c r="C58" s="53" t="s">
        <v>151</v>
      </c>
      <c r="D58" s="53" t="s">
        <v>151</v>
      </c>
      <c r="E58" s="54" t="s">
        <v>172</v>
      </c>
      <c r="F58" s="55">
        <v>221</v>
      </c>
      <c r="G58" s="55">
        <v>221</v>
      </c>
      <c r="H58" s="55">
        <f t="shared" si="0"/>
        <v>0</v>
      </c>
      <c r="I58" s="61">
        <f t="shared" si="5"/>
        <v>5</v>
      </c>
      <c r="J58" s="13" t="s">
        <v>39</v>
      </c>
      <c r="K58" s="63">
        <f t="shared" si="6"/>
        <v>10</v>
      </c>
      <c r="L58" s="13" t="s">
        <v>39</v>
      </c>
      <c r="M58" s="64">
        <f t="shared" si="1"/>
        <v>10</v>
      </c>
      <c r="N58" s="13" t="s">
        <v>40</v>
      </c>
      <c r="O58" s="64">
        <f t="shared" si="7"/>
        <v>0</v>
      </c>
      <c r="P58" s="13" t="s">
        <v>39</v>
      </c>
      <c r="Q58" s="64">
        <f t="shared" si="2"/>
        <v>10</v>
      </c>
      <c r="R58" s="13" t="s">
        <v>40</v>
      </c>
      <c r="S58" s="64">
        <f t="shared" si="3"/>
        <v>0</v>
      </c>
      <c r="T58" s="13" t="s">
        <v>84</v>
      </c>
      <c r="U58" s="13">
        <v>3</v>
      </c>
      <c r="V58" s="13">
        <v>9</v>
      </c>
      <c r="W58" s="13">
        <v>11</v>
      </c>
      <c r="X58" s="64">
        <f t="shared" si="8"/>
        <v>5</v>
      </c>
      <c r="Y58" s="13">
        <v>9</v>
      </c>
      <c r="Z58" s="18">
        <f t="shared" si="9"/>
        <v>0.8181818181818182</v>
      </c>
      <c r="AA58" s="64">
        <f t="shared" si="10"/>
        <v>5</v>
      </c>
      <c r="AB58" s="13" t="s">
        <v>40</v>
      </c>
      <c r="AC58" s="64">
        <f>10/W58*7</f>
        <v>6.363636363636363</v>
      </c>
      <c r="AD58" s="13" t="s">
        <v>39</v>
      </c>
      <c r="AE58" s="64">
        <f t="shared" si="12"/>
        <v>10</v>
      </c>
      <c r="AF58" s="13" t="s">
        <v>39</v>
      </c>
      <c r="AG58" s="64">
        <f t="shared" si="16"/>
        <v>5</v>
      </c>
      <c r="AH58" s="13" t="s">
        <v>39</v>
      </c>
      <c r="AI58" s="64">
        <f t="shared" si="4"/>
        <v>10</v>
      </c>
      <c r="AJ58" s="13" t="s">
        <v>39</v>
      </c>
      <c r="AK58" s="64">
        <f t="shared" si="13"/>
        <v>10</v>
      </c>
      <c r="AL58" s="13" t="s">
        <v>173</v>
      </c>
      <c r="AM58" s="19">
        <f t="shared" si="14"/>
        <v>86.36363636363636</v>
      </c>
      <c r="AN58" s="13" t="s">
        <v>42</v>
      </c>
      <c r="AO58" s="45">
        <v>44</v>
      </c>
    </row>
    <row r="59" spans="1:41" s="45" customFormat="1" ht="48" customHeight="1">
      <c r="A59" s="52">
        <v>53</v>
      </c>
      <c r="B59" s="13" t="s">
        <v>165</v>
      </c>
      <c r="C59" s="53" t="s">
        <v>151</v>
      </c>
      <c r="D59" s="53" t="s">
        <v>151</v>
      </c>
      <c r="E59" s="54" t="s">
        <v>174</v>
      </c>
      <c r="F59" s="55">
        <v>4700</v>
      </c>
      <c r="G59" s="55">
        <v>4700</v>
      </c>
      <c r="H59" s="55">
        <f t="shared" si="0"/>
        <v>0</v>
      </c>
      <c r="I59" s="61">
        <f t="shared" si="5"/>
        <v>5</v>
      </c>
      <c r="J59" s="13" t="s">
        <v>39</v>
      </c>
      <c r="K59" s="63">
        <f t="shared" si="6"/>
        <v>10</v>
      </c>
      <c r="L59" s="13" t="s">
        <v>39</v>
      </c>
      <c r="M59" s="64">
        <f t="shared" si="1"/>
        <v>10</v>
      </c>
      <c r="N59" s="13" t="s">
        <v>40</v>
      </c>
      <c r="O59" s="64">
        <f t="shared" si="7"/>
        <v>0</v>
      </c>
      <c r="P59" s="13" t="s">
        <v>39</v>
      </c>
      <c r="Q59" s="64">
        <f t="shared" si="2"/>
        <v>10</v>
      </c>
      <c r="R59" s="13" t="s">
        <v>40</v>
      </c>
      <c r="S59" s="64">
        <f t="shared" si="3"/>
        <v>0</v>
      </c>
      <c r="T59" s="13" t="s">
        <v>84</v>
      </c>
      <c r="U59" s="13">
        <v>3</v>
      </c>
      <c r="V59" s="13">
        <v>8</v>
      </c>
      <c r="W59" s="13">
        <v>10</v>
      </c>
      <c r="X59" s="64">
        <f t="shared" si="8"/>
        <v>5</v>
      </c>
      <c r="Y59" s="13">
        <v>9</v>
      </c>
      <c r="Z59" s="18">
        <f t="shared" si="9"/>
        <v>0.9</v>
      </c>
      <c r="AA59" s="64">
        <f t="shared" si="10"/>
        <v>5</v>
      </c>
      <c r="AB59" s="13" t="s">
        <v>40</v>
      </c>
      <c r="AC59" s="64">
        <f>10/W59*9</f>
        <v>9</v>
      </c>
      <c r="AD59" s="13" t="s">
        <v>39</v>
      </c>
      <c r="AE59" s="64">
        <f t="shared" si="12"/>
        <v>10</v>
      </c>
      <c r="AF59" s="13" t="s">
        <v>39</v>
      </c>
      <c r="AG59" s="64">
        <f t="shared" si="16"/>
        <v>5</v>
      </c>
      <c r="AH59" s="13" t="s">
        <v>39</v>
      </c>
      <c r="AI59" s="64">
        <f t="shared" si="4"/>
        <v>10</v>
      </c>
      <c r="AJ59" s="13" t="s">
        <v>39</v>
      </c>
      <c r="AK59" s="64">
        <f t="shared" si="13"/>
        <v>10</v>
      </c>
      <c r="AL59" s="13" t="s">
        <v>175</v>
      </c>
      <c r="AM59" s="19">
        <f t="shared" si="14"/>
        <v>89</v>
      </c>
      <c r="AN59" s="13" t="s">
        <v>42</v>
      </c>
      <c r="AO59" s="45">
        <v>44</v>
      </c>
    </row>
    <row r="60" spans="1:40" s="45" customFormat="1" ht="48" customHeight="1">
      <c r="A60" s="52">
        <v>54</v>
      </c>
      <c r="B60" s="13" t="s">
        <v>165</v>
      </c>
      <c r="C60" s="53" t="s">
        <v>151</v>
      </c>
      <c r="D60" s="53" t="s">
        <v>151</v>
      </c>
      <c r="E60" s="54" t="s">
        <v>176</v>
      </c>
      <c r="F60" s="55">
        <v>2100</v>
      </c>
      <c r="G60" s="55">
        <v>2100</v>
      </c>
      <c r="H60" s="55">
        <f t="shared" si="0"/>
        <v>0</v>
      </c>
      <c r="I60" s="61">
        <f t="shared" si="5"/>
        <v>5</v>
      </c>
      <c r="J60" s="13" t="s">
        <v>39</v>
      </c>
      <c r="K60" s="63">
        <f t="shared" si="6"/>
        <v>10</v>
      </c>
      <c r="L60" s="13" t="s">
        <v>39</v>
      </c>
      <c r="M60" s="64">
        <f t="shared" si="1"/>
        <v>10</v>
      </c>
      <c r="N60" s="13" t="s">
        <v>40</v>
      </c>
      <c r="O60" s="64">
        <f t="shared" si="7"/>
        <v>0</v>
      </c>
      <c r="P60" s="13" t="s">
        <v>39</v>
      </c>
      <c r="Q60" s="64">
        <f t="shared" si="2"/>
        <v>10</v>
      </c>
      <c r="R60" s="13" t="s">
        <v>40</v>
      </c>
      <c r="S60" s="64">
        <f t="shared" si="3"/>
        <v>0</v>
      </c>
      <c r="T60" s="13" t="s">
        <v>84</v>
      </c>
      <c r="U60" s="13">
        <v>3</v>
      </c>
      <c r="V60" s="13">
        <v>7</v>
      </c>
      <c r="W60" s="13">
        <v>9</v>
      </c>
      <c r="X60" s="64">
        <f t="shared" si="8"/>
        <v>5</v>
      </c>
      <c r="Y60" s="13">
        <v>9</v>
      </c>
      <c r="Z60" s="18">
        <f t="shared" si="9"/>
        <v>1</v>
      </c>
      <c r="AA60" s="64">
        <f t="shared" si="10"/>
        <v>5</v>
      </c>
      <c r="AB60" s="13" t="s">
        <v>40</v>
      </c>
      <c r="AC60" s="64">
        <f>10/W60*8</f>
        <v>8.88888888888889</v>
      </c>
      <c r="AD60" s="13" t="s">
        <v>39</v>
      </c>
      <c r="AE60" s="64">
        <f t="shared" si="12"/>
        <v>10</v>
      </c>
      <c r="AF60" s="13" t="s">
        <v>39</v>
      </c>
      <c r="AG60" s="64">
        <f t="shared" si="16"/>
        <v>5</v>
      </c>
      <c r="AH60" s="13" t="s">
        <v>39</v>
      </c>
      <c r="AI60" s="64">
        <f t="shared" si="4"/>
        <v>10</v>
      </c>
      <c r="AJ60" s="13" t="s">
        <v>39</v>
      </c>
      <c r="AK60" s="64">
        <f t="shared" si="13"/>
        <v>10</v>
      </c>
      <c r="AL60" s="13" t="s">
        <v>177</v>
      </c>
      <c r="AM60" s="19">
        <f t="shared" si="14"/>
        <v>88.88888888888889</v>
      </c>
      <c r="AN60" s="13" t="s">
        <v>42</v>
      </c>
    </row>
    <row r="61" spans="1:40" s="45" customFormat="1" ht="70.5" customHeight="1">
      <c r="A61" s="52">
        <v>55</v>
      </c>
      <c r="B61" s="13" t="s">
        <v>165</v>
      </c>
      <c r="C61" s="53" t="s">
        <v>82</v>
      </c>
      <c r="D61" s="53" t="s">
        <v>82</v>
      </c>
      <c r="E61" s="54" t="s">
        <v>178</v>
      </c>
      <c r="F61" s="55">
        <v>3845</v>
      </c>
      <c r="G61" s="55">
        <v>3845</v>
      </c>
      <c r="H61" s="55">
        <f t="shared" si="0"/>
        <v>0</v>
      </c>
      <c r="I61" s="61">
        <f t="shared" si="5"/>
        <v>5</v>
      </c>
      <c r="J61" s="13" t="s">
        <v>39</v>
      </c>
      <c r="K61" s="63">
        <f t="shared" si="6"/>
        <v>10</v>
      </c>
      <c r="L61" s="13" t="s">
        <v>39</v>
      </c>
      <c r="M61" s="64">
        <f t="shared" si="1"/>
        <v>10</v>
      </c>
      <c r="N61" s="13" t="s">
        <v>40</v>
      </c>
      <c r="O61" s="64">
        <f t="shared" si="7"/>
        <v>0</v>
      </c>
      <c r="P61" s="13" t="s">
        <v>39</v>
      </c>
      <c r="Q61" s="64">
        <f t="shared" si="2"/>
        <v>10</v>
      </c>
      <c r="R61" s="13" t="s">
        <v>40</v>
      </c>
      <c r="S61" s="64">
        <f t="shared" si="3"/>
        <v>0</v>
      </c>
      <c r="T61" s="13" t="s">
        <v>84</v>
      </c>
      <c r="U61" s="13">
        <v>3</v>
      </c>
      <c r="V61" s="13">
        <v>8</v>
      </c>
      <c r="W61" s="13">
        <v>11</v>
      </c>
      <c r="X61" s="64">
        <f t="shared" si="8"/>
        <v>5</v>
      </c>
      <c r="Y61" s="13">
        <v>11</v>
      </c>
      <c r="Z61" s="18">
        <f t="shared" si="9"/>
        <v>1</v>
      </c>
      <c r="AA61" s="64">
        <f t="shared" si="10"/>
        <v>5</v>
      </c>
      <c r="AB61" s="13" t="s">
        <v>40</v>
      </c>
      <c r="AC61" s="64">
        <f>10/W61*9</f>
        <v>8.181818181818182</v>
      </c>
      <c r="AD61" s="13" t="s">
        <v>39</v>
      </c>
      <c r="AE61" s="64">
        <f t="shared" si="12"/>
        <v>10</v>
      </c>
      <c r="AF61" s="13" t="s">
        <v>39</v>
      </c>
      <c r="AG61" s="64">
        <f t="shared" si="16"/>
        <v>5</v>
      </c>
      <c r="AH61" s="13" t="s">
        <v>39</v>
      </c>
      <c r="AI61" s="64">
        <f t="shared" si="4"/>
        <v>10</v>
      </c>
      <c r="AJ61" s="13" t="s">
        <v>39</v>
      </c>
      <c r="AK61" s="64">
        <f t="shared" si="13"/>
        <v>10</v>
      </c>
      <c r="AL61" s="13" t="s">
        <v>179</v>
      </c>
      <c r="AM61" s="19">
        <f t="shared" si="14"/>
        <v>88.18181818181819</v>
      </c>
      <c r="AN61" s="13" t="s">
        <v>42</v>
      </c>
    </row>
    <row r="62" spans="1:39" s="45" customFormat="1" ht="12.75">
      <c r="A62" s="56"/>
      <c r="F62" s="57"/>
      <c r="G62" s="57"/>
      <c r="H62" s="57"/>
      <c r="I62" s="65"/>
      <c r="K62" s="65"/>
      <c r="M62" s="66"/>
      <c r="O62" s="66"/>
      <c r="Q62" s="66"/>
      <c r="S62" s="66"/>
      <c r="X62" s="66"/>
      <c r="AA62" s="66"/>
      <c r="AC62" s="66"/>
      <c r="AE62" s="66"/>
      <c r="AG62" s="66"/>
      <c r="AI62" s="66"/>
      <c r="AK62" s="66"/>
      <c r="AM62" s="57"/>
    </row>
  </sheetData>
  <sheetProtection/>
  <mergeCells count="42">
    <mergeCell ref="A2:AL2"/>
    <mergeCell ref="F4:I4"/>
    <mergeCell ref="J4:K4"/>
    <mergeCell ref="L4:M4"/>
    <mergeCell ref="N4:O4"/>
    <mergeCell ref="P4:Q4"/>
    <mergeCell ref="R4:T4"/>
    <mergeCell ref="U4:AG4"/>
    <mergeCell ref="AH4:AI4"/>
    <mergeCell ref="AJ4:AK4"/>
    <mergeCell ref="U5:X5"/>
    <mergeCell ref="Y5:AA5"/>
    <mergeCell ref="AB5:AC5"/>
    <mergeCell ref="AD5:AE5"/>
    <mergeCell ref="AF5:AG5"/>
    <mergeCell ref="A4:A6"/>
    <mergeCell ref="B4:B6"/>
    <mergeCell ref="C4:C6"/>
    <mergeCell ref="D4:D6"/>
    <mergeCell ref="E4:E6"/>
    <mergeCell ref="F5:F6"/>
    <mergeCell ref="G5:G6"/>
    <mergeCell ref="H5:H6"/>
    <mergeCell ref="I5:I6"/>
    <mergeCell ref="J5:J6"/>
    <mergeCell ref="K5:K6"/>
    <mergeCell ref="L5:L6"/>
    <mergeCell ref="M5:M6"/>
    <mergeCell ref="N5:N6"/>
    <mergeCell ref="O5:O6"/>
    <mergeCell ref="P5:P6"/>
    <mergeCell ref="Q5:Q6"/>
    <mergeCell ref="AK5:AK6"/>
    <mergeCell ref="AL4:AL6"/>
    <mergeCell ref="AM4:AM6"/>
    <mergeCell ref="AN4:AN6"/>
    <mergeCell ref="R5:R6"/>
    <mergeCell ref="S5:S6"/>
    <mergeCell ref="T5:T6"/>
    <mergeCell ref="AH5:AH6"/>
    <mergeCell ref="AI5:AI6"/>
    <mergeCell ref="AJ5:AJ6"/>
  </mergeCells>
  <dataValidations count="1">
    <dataValidation type="list" allowBlank="1" showInputMessage="1" showErrorMessage="1" sqref="J7:J61 L7:L61 N7:N61 P7:P61 R7:R61 AB7:AB61 AD7:AD61 AF7:AF61 AH7:AH61 AJ7:AJ61">
      <formula1>"是,否"</formula1>
    </dataValidation>
  </dataValidations>
  <printOptions horizontalCentered="1"/>
  <pageMargins left="0.2755905511811024" right="0.1968503937007874" top="0.7086614173228347" bottom="0.7086614173228347" header="0.5118110236220472" footer="0.5118110236220472"/>
  <pageSetup fitToHeight="500" fitToWidth="1" horizontalDpi="600" verticalDpi="600" orientation="landscape" paperSize="9" scale="46"/>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O31"/>
  <sheetViews>
    <sheetView tabSelected="1" view="pageBreakPreview" zoomScale="70" zoomScaleNormal="60" zoomScaleSheetLayoutView="70" workbookViewId="0" topLeftCell="A1">
      <pane xSplit="15" ySplit="6" topLeftCell="Y10" activePane="bottomRight" state="frozen"/>
      <selection pane="topLeft" activeCell="A1" sqref="A1"/>
      <selection pane="topRight" activeCell="A1" sqref="A1"/>
      <selection pane="bottomLeft" activeCell="A1" sqref="A1"/>
      <selection pane="bottomRight" activeCell="AO28" sqref="AO28"/>
    </sheetView>
  </sheetViews>
  <sheetFormatPr defaultColWidth="14.125" defaultRowHeight="14.25"/>
  <cols>
    <col min="1" max="1" width="4.625" style="3" customWidth="1"/>
    <col min="2" max="2" width="10.625" style="4" customWidth="1"/>
    <col min="3" max="3" width="6.625" style="4" customWidth="1"/>
    <col min="4" max="4" width="8.625" style="4" customWidth="1"/>
    <col min="5" max="5" width="15.625" style="4" customWidth="1"/>
    <col min="6" max="6" width="12.375" style="5" customWidth="1"/>
    <col min="7" max="7" width="6.125" style="4" customWidth="1"/>
    <col min="8" max="8" width="4.125" style="4" customWidth="1"/>
    <col min="9" max="9" width="7.125" style="4" customWidth="1"/>
    <col min="10" max="10" width="4.00390625" style="4" customWidth="1"/>
    <col min="11" max="11" width="6.875" style="4" customWidth="1"/>
    <col min="12" max="12" width="3.625" style="4" customWidth="1"/>
    <col min="13" max="13" width="7.125" style="4" customWidth="1"/>
    <col min="14" max="14" width="3.00390625" style="4" customWidth="1"/>
    <col min="15" max="15" width="4.875" style="4" customWidth="1"/>
    <col min="16" max="16" width="3.875" style="4" customWidth="1"/>
    <col min="17" max="17" width="9.625" style="4" customWidth="1"/>
    <col min="18" max="18" width="3.00390625" style="4" customWidth="1"/>
    <col min="19" max="19" width="4.00390625" style="4" customWidth="1"/>
    <col min="20" max="22" width="3.625" style="4" customWidth="1"/>
    <col min="23" max="23" width="5.00390625" style="4" customWidth="1"/>
    <col min="24" max="24" width="4.00390625" style="4" customWidth="1"/>
    <col min="25" max="25" width="4.125" style="4" customWidth="1"/>
    <col min="26" max="26" width="7.375" style="5" customWidth="1"/>
    <col min="27" max="27" width="4.125" style="4" bestFit="1" customWidth="1"/>
    <col min="28" max="28" width="3.125" style="4" bestFit="1" customWidth="1"/>
    <col min="29" max="29" width="4.125" style="4" bestFit="1" customWidth="1"/>
    <col min="30" max="30" width="6.875" style="5" customWidth="1"/>
    <col min="31" max="31" width="5.125" style="4" customWidth="1"/>
    <col min="32" max="32" width="3.125" style="4" customWidth="1"/>
    <col min="33" max="33" width="5.125" style="4" customWidth="1"/>
    <col min="34" max="34" width="3.00390625" style="4" customWidth="1"/>
    <col min="35" max="36" width="6.00390625" style="21" customWidth="1"/>
    <col min="37" max="37" width="10.375" style="5" bestFit="1" customWidth="1"/>
    <col min="38" max="38" width="7.00390625" style="4" hidden="1" customWidth="1"/>
    <col min="39" max="39" width="21.875" style="4" customWidth="1"/>
    <col min="40" max="40" width="9.875" style="4" customWidth="1"/>
    <col min="41" max="16384" width="14.125" style="4" customWidth="1"/>
  </cols>
  <sheetData>
    <row r="1" spans="1:40" s="1" customFormat="1" ht="30.75" customHeight="1">
      <c r="A1" s="22" t="s">
        <v>180</v>
      </c>
      <c r="B1" s="23"/>
      <c r="C1" s="23"/>
      <c r="D1" s="23"/>
      <c r="E1" s="23"/>
      <c r="F1" s="24"/>
      <c r="G1" s="23"/>
      <c r="H1" s="23"/>
      <c r="I1" s="23"/>
      <c r="J1" s="23"/>
      <c r="K1" s="23"/>
      <c r="L1" s="23"/>
      <c r="M1" s="23"/>
      <c r="N1" s="23"/>
      <c r="O1" s="23"/>
      <c r="P1" s="23"/>
      <c r="Q1" s="23"/>
      <c r="R1" s="23"/>
      <c r="S1" s="23"/>
      <c r="T1" s="23"/>
      <c r="U1" s="23"/>
      <c r="V1" s="23"/>
      <c r="W1" s="23"/>
      <c r="X1" s="23"/>
      <c r="Y1" s="23"/>
      <c r="Z1" s="24"/>
      <c r="AA1" s="23"/>
      <c r="AB1" s="23"/>
      <c r="AC1" s="23"/>
      <c r="AD1" s="24"/>
      <c r="AE1" s="23"/>
      <c r="AF1" s="23"/>
      <c r="AG1" s="23"/>
      <c r="AH1" s="23"/>
      <c r="AI1" s="39"/>
      <c r="AJ1" s="39"/>
      <c r="AK1" s="24"/>
      <c r="AL1" s="23"/>
      <c r="AM1" s="23"/>
      <c r="AN1" s="23"/>
    </row>
    <row r="2" spans="1:40" s="1" customFormat="1" ht="36.75" customHeight="1">
      <c r="A2" s="119" t="s">
        <v>345</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70"/>
      <c r="AN2" s="70"/>
    </row>
    <row r="3" spans="1:40" s="2" customFormat="1" ht="22.5" customHeight="1">
      <c r="A3" s="25" t="s">
        <v>181</v>
      </c>
      <c r="B3" s="25"/>
      <c r="C3" s="26"/>
      <c r="D3" s="26"/>
      <c r="E3" s="26"/>
      <c r="F3" s="27"/>
      <c r="G3" s="26"/>
      <c r="H3" s="26"/>
      <c r="I3" s="26"/>
      <c r="J3" s="26"/>
      <c r="K3" s="26"/>
      <c r="L3" s="26"/>
      <c r="M3" s="26"/>
      <c r="N3" s="26"/>
      <c r="O3" s="26"/>
      <c r="P3" s="26"/>
      <c r="Q3" s="26"/>
      <c r="R3" s="26"/>
      <c r="S3" s="26"/>
      <c r="T3" s="26"/>
      <c r="U3" s="26"/>
      <c r="V3" s="26"/>
      <c r="W3" s="26"/>
      <c r="X3" s="26"/>
      <c r="Y3" s="26"/>
      <c r="Z3" s="27"/>
      <c r="AA3" s="26"/>
      <c r="AB3" s="26"/>
      <c r="AC3" s="34"/>
      <c r="AD3" s="35"/>
      <c r="AE3" s="34"/>
      <c r="AF3" s="34"/>
      <c r="AG3" s="34"/>
      <c r="AH3" s="34"/>
      <c r="AI3" s="40"/>
      <c r="AJ3" s="40"/>
      <c r="AK3" s="35"/>
      <c r="AL3" s="34"/>
      <c r="AM3" s="34"/>
      <c r="AN3" s="34"/>
    </row>
    <row r="4" spans="1:41" s="3" customFormat="1" ht="61.5" customHeight="1">
      <c r="A4" s="112" t="s">
        <v>3</v>
      </c>
      <c r="B4" s="112" t="s">
        <v>4</v>
      </c>
      <c r="C4" s="112" t="s">
        <v>5</v>
      </c>
      <c r="D4" s="112" t="s">
        <v>6</v>
      </c>
      <c r="E4" s="112" t="s">
        <v>7</v>
      </c>
      <c r="F4" s="114" t="s">
        <v>182</v>
      </c>
      <c r="G4" s="112" t="s">
        <v>183</v>
      </c>
      <c r="H4" s="112"/>
      <c r="I4" s="112" t="s">
        <v>184</v>
      </c>
      <c r="J4" s="112"/>
      <c r="K4" s="112" t="s">
        <v>185</v>
      </c>
      <c r="L4" s="112"/>
      <c r="M4" s="112" t="s">
        <v>186</v>
      </c>
      <c r="N4" s="112"/>
      <c r="O4" s="112" t="s">
        <v>187</v>
      </c>
      <c r="P4" s="112"/>
      <c r="Q4" s="112"/>
      <c r="R4" s="112" t="s">
        <v>188</v>
      </c>
      <c r="S4" s="112"/>
      <c r="T4" s="112"/>
      <c r="U4" s="112"/>
      <c r="V4" s="112"/>
      <c r="W4" s="112"/>
      <c r="X4" s="112"/>
      <c r="Y4" s="112"/>
      <c r="Z4" s="112"/>
      <c r="AA4" s="112"/>
      <c r="AB4" s="112"/>
      <c r="AC4" s="112"/>
      <c r="AD4" s="112"/>
      <c r="AE4" s="112" t="s">
        <v>189</v>
      </c>
      <c r="AF4" s="112"/>
      <c r="AG4" s="112" t="s">
        <v>190</v>
      </c>
      <c r="AH4" s="112"/>
      <c r="AI4" s="113" t="s">
        <v>191</v>
      </c>
      <c r="AJ4" s="113"/>
      <c r="AK4" s="114" t="s">
        <v>18</v>
      </c>
      <c r="AL4" s="115" t="s">
        <v>19</v>
      </c>
      <c r="AM4" s="116" t="s">
        <v>382</v>
      </c>
      <c r="AN4" s="116" t="s">
        <v>383</v>
      </c>
      <c r="AO4" s="114" t="s">
        <v>193</v>
      </c>
    </row>
    <row r="5" spans="1:41" s="3" customFormat="1" ht="47.25" customHeight="1">
      <c r="A5" s="112" t="s">
        <v>3</v>
      </c>
      <c r="B5" s="112" t="s">
        <v>3</v>
      </c>
      <c r="C5" s="112" t="s">
        <v>5</v>
      </c>
      <c r="D5" s="112" t="s">
        <v>6</v>
      </c>
      <c r="E5" s="112" t="s">
        <v>7</v>
      </c>
      <c r="F5" s="114"/>
      <c r="G5" s="112" t="s">
        <v>24</v>
      </c>
      <c r="H5" s="112" t="s">
        <v>23</v>
      </c>
      <c r="I5" s="112" t="s">
        <v>24</v>
      </c>
      <c r="J5" s="112" t="s">
        <v>23</v>
      </c>
      <c r="K5" s="112" t="s">
        <v>24</v>
      </c>
      <c r="L5" s="112" t="s">
        <v>23</v>
      </c>
      <c r="M5" s="112" t="s">
        <v>24</v>
      </c>
      <c r="N5" s="112" t="s">
        <v>23</v>
      </c>
      <c r="O5" s="112" t="s">
        <v>24</v>
      </c>
      <c r="P5" s="112" t="s">
        <v>23</v>
      </c>
      <c r="Q5" s="112" t="s">
        <v>192</v>
      </c>
      <c r="R5" s="112" t="s">
        <v>194</v>
      </c>
      <c r="S5" s="112"/>
      <c r="T5" s="112"/>
      <c r="U5" s="112"/>
      <c r="V5" s="112" t="s">
        <v>195</v>
      </c>
      <c r="W5" s="112"/>
      <c r="X5" s="112"/>
      <c r="Y5" s="112" t="s">
        <v>196</v>
      </c>
      <c r="Z5" s="112"/>
      <c r="AA5" s="112" t="s">
        <v>197</v>
      </c>
      <c r="AB5" s="112"/>
      <c r="AC5" s="112" t="s">
        <v>198</v>
      </c>
      <c r="AD5" s="112"/>
      <c r="AE5" s="112" t="s">
        <v>24</v>
      </c>
      <c r="AF5" s="112" t="s">
        <v>23</v>
      </c>
      <c r="AG5" s="112" t="s">
        <v>24</v>
      </c>
      <c r="AH5" s="112" t="s">
        <v>23</v>
      </c>
      <c r="AI5" s="113" t="s">
        <v>24</v>
      </c>
      <c r="AJ5" s="113" t="s">
        <v>23</v>
      </c>
      <c r="AK5" s="114"/>
      <c r="AL5" s="115"/>
      <c r="AM5" s="117"/>
      <c r="AN5" s="117"/>
      <c r="AO5" s="114"/>
    </row>
    <row r="6" spans="1:41" s="3" customFormat="1" ht="78">
      <c r="A6" s="112" t="s">
        <v>3</v>
      </c>
      <c r="B6" s="112" t="s">
        <v>3</v>
      </c>
      <c r="C6" s="112" t="s">
        <v>5</v>
      </c>
      <c r="D6" s="112" t="s">
        <v>6</v>
      </c>
      <c r="E6" s="112" t="s">
        <v>7</v>
      </c>
      <c r="F6" s="114"/>
      <c r="G6" s="112"/>
      <c r="H6" s="112"/>
      <c r="I6" s="112"/>
      <c r="J6" s="112"/>
      <c r="K6" s="112"/>
      <c r="L6" s="112"/>
      <c r="M6" s="112"/>
      <c r="N6" s="112"/>
      <c r="O6" s="112"/>
      <c r="P6" s="112"/>
      <c r="Q6" s="112"/>
      <c r="R6" s="28" t="s">
        <v>31</v>
      </c>
      <c r="S6" s="28" t="s">
        <v>32</v>
      </c>
      <c r="T6" s="28" t="s">
        <v>33</v>
      </c>
      <c r="U6" s="28" t="s">
        <v>23</v>
      </c>
      <c r="V6" s="28" t="s">
        <v>34</v>
      </c>
      <c r="W6" s="28" t="s">
        <v>35</v>
      </c>
      <c r="X6" s="28" t="s">
        <v>23</v>
      </c>
      <c r="Y6" s="36" t="s">
        <v>24</v>
      </c>
      <c r="Z6" s="29" t="s">
        <v>23</v>
      </c>
      <c r="AA6" s="36" t="s">
        <v>24</v>
      </c>
      <c r="AB6" s="28" t="s">
        <v>23</v>
      </c>
      <c r="AC6" s="36" t="s">
        <v>24</v>
      </c>
      <c r="AD6" s="29" t="s">
        <v>23</v>
      </c>
      <c r="AE6" s="112"/>
      <c r="AF6" s="112"/>
      <c r="AG6" s="112"/>
      <c r="AH6" s="112"/>
      <c r="AI6" s="113"/>
      <c r="AJ6" s="113"/>
      <c r="AK6" s="114"/>
      <c r="AL6" s="115"/>
      <c r="AM6" s="118"/>
      <c r="AN6" s="118"/>
      <c r="AO6" s="114"/>
    </row>
    <row r="7" spans="1:41" ht="25.5">
      <c r="A7" s="30">
        <v>1</v>
      </c>
      <c r="B7" s="71" t="s">
        <v>346</v>
      </c>
      <c r="C7" s="72" t="s">
        <v>354</v>
      </c>
      <c r="D7" s="72" t="s">
        <v>354</v>
      </c>
      <c r="E7" s="71" t="s">
        <v>362</v>
      </c>
      <c r="F7" s="75">
        <v>4000</v>
      </c>
      <c r="G7" s="31" t="s">
        <v>39</v>
      </c>
      <c r="H7" s="31">
        <f>IF(G7="是",10,0)</f>
        <v>10</v>
      </c>
      <c r="I7" s="31" t="s">
        <v>39</v>
      </c>
      <c r="J7" s="31">
        <f>IF(I7="是",10,0)</f>
        <v>10</v>
      </c>
      <c r="K7" s="31" t="s">
        <v>39</v>
      </c>
      <c r="L7" s="31">
        <f>IF(K7="是",5,0)</f>
        <v>5</v>
      </c>
      <c r="M7" s="31" t="s">
        <v>39</v>
      </c>
      <c r="N7" s="31">
        <f>IF(M7="是",10,0)</f>
        <v>10</v>
      </c>
      <c r="O7" s="31" t="s">
        <v>39</v>
      </c>
      <c r="P7" s="31">
        <f>IF(O7="是",5,0)</f>
        <v>5</v>
      </c>
      <c r="Q7" s="31"/>
      <c r="R7" s="31">
        <v>3</v>
      </c>
      <c r="S7" s="31">
        <v>8</v>
      </c>
      <c r="T7" s="31">
        <v>20</v>
      </c>
      <c r="U7" s="31">
        <f aca="true" t="shared" si="0" ref="U7:U21">IF(T7&gt;=7,5,0)</f>
        <v>5</v>
      </c>
      <c r="V7" s="31">
        <v>20</v>
      </c>
      <c r="W7" s="33">
        <f aca="true" t="shared" si="1" ref="W7:W21">V7/T7</f>
        <v>1</v>
      </c>
      <c r="X7" s="31">
        <f aca="true" t="shared" si="2" ref="X7:X21">IF(W7&gt;=70%,5,0)</f>
        <v>5</v>
      </c>
      <c r="Y7" s="31" t="s">
        <v>39</v>
      </c>
      <c r="Z7" s="37">
        <v>10</v>
      </c>
      <c r="AA7" s="31" t="s">
        <v>39</v>
      </c>
      <c r="AB7" s="31">
        <f>IF(AA7="是",10,0)</f>
        <v>10</v>
      </c>
      <c r="AC7" s="31" t="s">
        <v>39</v>
      </c>
      <c r="AD7" s="38">
        <f>IF(AC7="是",10,0)</f>
        <v>10</v>
      </c>
      <c r="AE7" s="31" t="s">
        <v>39</v>
      </c>
      <c r="AF7" s="31">
        <f>IF(AE7="是",5,0)</f>
        <v>5</v>
      </c>
      <c r="AG7" s="31" t="s">
        <v>39</v>
      </c>
      <c r="AH7" s="31">
        <f>IF(AG7="是",5,0)</f>
        <v>5</v>
      </c>
      <c r="AI7" s="41" t="s">
        <v>39</v>
      </c>
      <c r="AJ7" s="41">
        <v>10</v>
      </c>
      <c r="AK7" s="32">
        <f>H7+J7+L7+N7+P7+U7+X7+Z7+AB7+AD7+AF7+AH7+AJ7</f>
        <v>100</v>
      </c>
      <c r="AL7" s="31" t="s">
        <v>42</v>
      </c>
      <c r="AM7" s="31"/>
      <c r="AN7" s="31">
        <v>100</v>
      </c>
      <c r="AO7" s="13"/>
    </row>
    <row r="8" spans="1:41" ht="25.5">
      <c r="A8" s="30">
        <v>2</v>
      </c>
      <c r="B8" s="71" t="s">
        <v>346</v>
      </c>
      <c r="C8" s="72" t="s">
        <v>355</v>
      </c>
      <c r="D8" s="72" t="s">
        <v>355</v>
      </c>
      <c r="E8" s="71" t="s">
        <v>363</v>
      </c>
      <c r="F8" s="75">
        <v>3500</v>
      </c>
      <c r="G8" s="31" t="s">
        <v>39</v>
      </c>
      <c r="H8" s="31">
        <f>IF(G8="是",10,0)</f>
        <v>10</v>
      </c>
      <c r="I8" s="31" t="s">
        <v>39</v>
      </c>
      <c r="J8" s="31">
        <f>IF(I8="是",10,0)</f>
        <v>10</v>
      </c>
      <c r="K8" s="31" t="s">
        <v>39</v>
      </c>
      <c r="L8" s="31">
        <f>IF(K8="是",5,0)</f>
        <v>5</v>
      </c>
      <c r="M8" s="31" t="s">
        <v>39</v>
      </c>
      <c r="N8" s="31">
        <f>IF(M8="是",10,0)</f>
        <v>10</v>
      </c>
      <c r="O8" s="31" t="s">
        <v>39</v>
      </c>
      <c r="P8" s="31">
        <f>IF(O8="是",5,0)</f>
        <v>5</v>
      </c>
      <c r="Q8" s="31"/>
      <c r="R8" s="31">
        <v>3</v>
      </c>
      <c r="S8" s="31">
        <v>8</v>
      </c>
      <c r="T8" s="31">
        <v>12</v>
      </c>
      <c r="U8" s="31">
        <f t="shared" si="0"/>
        <v>5</v>
      </c>
      <c r="V8" s="31">
        <v>10</v>
      </c>
      <c r="W8" s="33">
        <f t="shared" si="1"/>
        <v>0.8333333333333334</v>
      </c>
      <c r="X8" s="31">
        <f t="shared" si="2"/>
        <v>5</v>
      </c>
      <c r="Y8" s="31" t="s">
        <v>39</v>
      </c>
      <c r="Z8" s="37">
        <v>10</v>
      </c>
      <c r="AA8" s="31" t="s">
        <v>39</v>
      </c>
      <c r="AB8" s="31">
        <f aca="true" t="shared" si="3" ref="AB8:AB28">IF(AA8="是",10,0)</f>
        <v>10</v>
      </c>
      <c r="AC8" s="31" t="s">
        <v>39</v>
      </c>
      <c r="AD8" s="38">
        <f aca="true" t="shared" si="4" ref="AD8:AD28">IF(AC8="是",10,0)</f>
        <v>10</v>
      </c>
      <c r="AE8" s="31" t="s">
        <v>39</v>
      </c>
      <c r="AF8" s="31">
        <f aca="true" t="shared" si="5" ref="AF8:AF28">IF(AE8="是",5,0)</f>
        <v>5</v>
      </c>
      <c r="AG8" s="31" t="s">
        <v>39</v>
      </c>
      <c r="AH8" s="31">
        <f aca="true" t="shared" si="6" ref="AH8:AH28">IF(AG8="是",5,0)</f>
        <v>5</v>
      </c>
      <c r="AI8" s="41" t="s">
        <v>39</v>
      </c>
      <c r="AJ8" s="41">
        <v>10</v>
      </c>
      <c r="AK8" s="32">
        <f aca="true" t="shared" si="7" ref="AK8:AK28">H8+J8+L8+N8+P8+U8+X8+Z8+AB8+AD8+AF8+AH8+AJ8</f>
        <v>100</v>
      </c>
      <c r="AL8" s="31"/>
      <c r="AM8" s="31"/>
      <c r="AN8" s="77">
        <v>100</v>
      </c>
      <c r="AO8" s="13"/>
    </row>
    <row r="9" spans="1:41" ht="25.5">
      <c r="A9" s="30">
        <v>3</v>
      </c>
      <c r="B9" s="71" t="s">
        <v>346</v>
      </c>
      <c r="C9" s="72" t="s">
        <v>270</v>
      </c>
      <c r="D9" s="72" t="s">
        <v>270</v>
      </c>
      <c r="E9" s="71" t="s">
        <v>364</v>
      </c>
      <c r="F9" s="75">
        <v>1390</v>
      </c>
      <c r="G9" s="31" t="s">
        <v>39</v>
      </c>
      <c r="H9" s="31">
        <f aca="true" t="shared" si="8" ref="H9:H28">IF(G9="是",10,0)</f>
        <v>10</v>
      </c>
      <c r="I9" s="31" t="s">
        <v>39</v>
      </c>
      <c r="J9" s="31">
        <f aca="true" t="shared" si="9" ref="J9:J28">IF(I9="是",10,0)</f>
        <v>10</v>
      </c>
      <c r="K9" s="31" t="s">
        <v>39</v>
      </c>
      <c r="L9" s="31">
        <f aca="true" t="shared" si="10" ref="L9:L28">IF(K9="是",5,0)</f>
        <v>5</v>
      </c>
      <c r="M9" s="31" t="s">
        <v>39</v>
      </c>
      <c r="N9" s="31">
        <f aca="true" t="shared" si="11" ref="N9:N28">IF(M9="是",10,0)</f>
        <v>10</v>
      </c>
      <c r="O9" s="31" t="s">
        <v>39</v>
      </c>
      <c r="P9" s="31">
        <f aca="true" t="shared" si="12" ref="P9:P28">IF(O9="是",5,0)</f>
        <v>5</v>
      </c>
      <c r="Q9" s="31"/>
      <c r="R9" s="31">
        <v>3</v>
      </c>
      <c r="S9" s="31">
        <v>9</v>
      </c>
      <c r="T9" s="31">
        <v>14</v>
      </c>
      <c r="U9" s="31">
        <f t="shared" si="0"/>
        <v>5</v>
      </c>
      <c r="V9" s="31">
        <v>13</v>
      </c>
      <c r="W9" s="33">
        <f t="shared" si="1"/>
        <v>0.9285714285714286</v>
      </c>
      <c r="X9" s="31">
        <f t="shared" si="2"/>
        <v>5</v>
      </c>
      <c r="Y9" s="31" t="s">
        <v>39</v>
      </c>
      <c r="Z9" s="37">
        <v>10</v>
      </c>
      <c r="AA9" s="31" t="s">
        <v>39</v>
      </c>
      <c r="AB9" s="31">
        <f t="shared" si="3"/>
        <v>10</v>
      </c>
      <c r="AC9" s="31" t="s">
        <v>39</v>
      </c>
      <c r="AD9" s="38">
        <f t="shared" si="4"/>
        <v>10</v>
      </c>
      <c r="AE9" s="31" t="s">
        <v>39</v>
      </c>
      <c r="AF9" s="31">
        <f t="shared" si="5"/>
        <v>5</v>
      </c>
      <c r="AG9" s="31" t="s">
        <v>39</v>
      </c>
      <c r="AH9" s="31">
        <f t="shared" si="6"/>
        <v>5</v>
      </c>
      <c r="AI9" s="41" t="s">
        <v>39</v>
      </c>
      <c r="AJ9" s="41">
        <v>10</v>
      </c>
      <c r="AK9" s="32">
        <f t="shared" si="7"/>
        <v>100</v>
      </c>
      <c r="AL9" s="31"/>
      <c r="AM9" s="31"/>
      <c r="AN9" s="77">
        <v>100</v>
      </c>
      <c r="AO9" s="13"/>
    </row>
    <row r="10" spans="1:41" ht="25.5">
      <c r="A10" s="30">
        <v>4</v>
      </c>
      <c r="B10" s="71" t="s">
        <v>346</v>
      </c>
      <c r="C10" s="72" t="s">
        <v>270</v>
      </c>
      <c r="D10" s="72" t="s">
        <v>270</v>
      </c>
      <c r="E10" s="71" t="s">
        <v>365</v>
      </c>
      <c r="F10" s="75">
        <v>85.26</v>
      </c>
      <c r="G10" s="31" t="s">
        <v>39</v>
      </c>
      <c r="H10" s="31">
        <f t="shared" si="8"/>
        <v>10</v>
      </c>
      <c r="I10" s="31" t="s">
        <v>39</v>
      </c>
      <c r="J10" s="31">
        <f t="shared" si="9"/>
        <v>10</v>
      </c>
      <c r="K10" s="31" t="s">
        <v>39</v>
      </c>
      <c r="L10" s="31">
        <f t="shared" si="10"/>
        <v>5</v>
      </c>
      <c r="M10" s="31" t="s">
        <v>39</v>
      </c>
      <c r="N10" s="31">
        <f t="shared" si="11"/>
        <v>10</v>
      </c>
      <c r="O10" s="31" t="s">
        <v>39</v>
      </c>
      <c r="P10" s="31">
        <f t="shared" si="12"/>
        <v>5</v>
      </c>
      <c r="Q10" s="31"/>
      <c r="R10" s="31">
        <v>3</v>
      </c>
      <c r="S10" s="31">
        <v>8</v>
      </c>
      <c r="T10" s="31">
        <v>13</v>
      </c>
      <c r="U10" s="31">
        <f t="shared" si="0"/>
        <v>5</v>
      </c>
      <c r="V10" s="31">
        <v>10</v>
      </c>
      <c r="W10" s="33">
        <f t="shared" si="1"/>
        <v>0.7692307692307693</v>
      </c>
      <c r="X10" s="31">
        <f t="shared" si="2"/>
        <v>5</v>
      </c>
      <c r="Y10" s="31" t="s">
        <v>39</v>
      </c>
      <c r="Z10" s="37">
        <v>10</v>
      </c>
      <c r="AA10" s="31" t="s">
        <v>39</v>
      </c>
      <c r="AB10" s="31">
        <f t="shared" si="3"/>
        <v>10</v>
      </c>
      <c r="AC10" s="31" t="s">
        <v>39</v>
      </c>
      <c r="AD10" s="38">
        <f t="shared" si="4"/>
        <v>10</v>
      </c>
      <c r="AE10" s="31" t="s">
        <v>39</v>
      </c>
      <c r="AF10" s="31">
        <f t="shared" si="5"/>
        <v>5</v>
      </c>
      <c r="AG10" s="31" t="s">
        <v>39</v>
      </c>
      <c r="AH10" s="31">
        <f t="shared" si="6"/>
        <v>5</v>
      </c>
      <c r="AI10" s="41" t="s">
        <v>39</v>
      </c>
      <c r="AJ10" s="41">
        <v>10</v>
      </c>
      <c r="AK10" s="32">
        <f t="shared" si="7"/>
        <v>100</v>
      </c>
      <c r="AL10" s="31"/>
      <c r="AM10" s="31"/>
      <c r="AN10" s="77">
        <v>100</v>
      </c>
      <c r="AO10" s="13"/>
    </row>
    <row r="11" spans="1:41" ht="51.75">
      <c r="A11" s="30">
        <v>5</v>
      </c>
      <c r="B11" s="71" t="s">
        <v>346</v>
      </c>
      <c r="C11" s="73" t="s">
        <v>356</v>
      </c>
      <c r="D11" s="73" t="s">
        <v>356</v>
      </c>
      <c r="E11" s="71" t="s">
        <v>366</v>
      </c>
      <c r="F11" s="75">
        <v>1500</v>
      </c>
      <c r="G11" s="31" t="s">
        <v>39</v>
      </c>
      <c r="H11" s="31">
        <f t="shared" si="8"/>
        <v>10</v>
      </c>
      <c r="I11" s="31" t="s">
        <v>39</v>
      </c>
      <c r="J11" s="31">
        <f t="shared" si="9"/>
        <v>10</v>
      </c>
      <c r="K11" s="31" t="s">
        <v>39</v>
      </c>
      <c r="L11" s="31">
        <f t="shared" si="10"/>
        <v>5</v>
      </c>
      <c r="M11" s="31" t="s">
        <v>39</v>
      </c>
      <c r="N11" s="31">
        <f t="shared" si="11"/>
        <v>10</v>
      </c>
      <c r="O11" s="31" t="s">
        <v>39</v>
      </c>
      <c r="P11" s="31">
        <f t="shared" si="12"/>
        <v>5</v>
      </c>
      <c r="Q11" s="31"/>
      <c r="R11" s="31">
        <v>3</v>
      </c>
      <c r="S11" s="31">
        <v>9</v>
      </c>
      <c r="T11" s="31">
        <v>16</v>
      </c>
      <c r="U11" s="31">
        <f t="shared" si="0"/>
        <v>5</v>
      </c>
      <c r="V11" s="31">
        <v>13</v>
      </c>
      <c r="W11" s="33">
        <f t="shared" si="1"/>
        <v>0.8125</v>
      </c>
      <c r="X11" s="31">
        <f t="shared" si="2"/>
        <v>5</v>
      </c>
      <c r="Y11" s="31" t="s">
        <v>39</v>
      </c>
      <c r="Z11" s="37">
        <v>10</v>
      </c>
      <c r="AA11" s="31" t="s">
        <v>39</v>
      </c>
      <c r="AB11" s="31">
        <f t="shared" si="3"/>
        <v>10</v>
      </c>
      <c r="AC11" s="31" t="s">
        <v>39</v>
      </c>
      <c r="AD11" s="38">
        <f t="shared" si="4"/>
        <v>10</v>
      </c>
      <c r="AE11" s="31" t="s">
        <v>39</v>
      </c>
      <c r="AF11" s="31">
        <f t="shared" si="5"/>
        <v>5</v>
      </c>
      <c r="AG11" s="31" t="s">
        <v>39</v>
      </c>
      <c r="AH11" s="31">
        <f t="shared" si="6"/>
        <v>5</v>
      </c>
      <c r="AI11" s="41" t="s">
        <v>39</v>
      </c>
      <c r="AJ11" s="41">
        <v>10</v>
      </c>
      <c r="AK11" s="32">
        <f t="shared" si="7"/>
        <v>100</v>
      </c>
      <c r="AL11" s="31"/>
      <c r="AM11" s="94" t="s">
        <v>384</v>
      </c>
      <c r="AN11" s="31">
        <v>99</v>
      </c>
      <c r="AO11" s="120" t="s">
        <v>395</v>
      </c>
    </row>
    <row r="12" spans="1:41" ht="25.5">
      <c r="A12" s="30">
        <v>6</v>
      </c>
      <c r="B12" s="71" t="s">
        <v>346</v>
      </c>
      <c r="C12" s="73" t="s">
        <v>356</v>
      </c>
      <c r="D12" s="73" t="s">
        <v>356</v>
      </c>
      <c r="E12" s="71" t="s">
        <v>367</v>
      </c>
      <c r="F12" s="75">
        <v>1500</v>
      </c>
      <c r="G12" s="31" t="s">
        <v>39</v>
      </c>
      <c r="H12" s="31">
        <f t="shared" si="8"/>
        <v>10</v>
      </c>
      <c r="I12" s="31" t="s">
        <v>39</v>
      </c>
      <c r="J12" s="31">
        <f t="shared" si="9"/>
        <v>10</v>
      </c>
      <c r="K12" s="31" t="s">
        <v>39</v>
      </c>
      <c r="L12" s="31">
        <f t="shared" si="10"/>
        <v>5</v>
      </c>
      <c r="M12" s="31" t="s">
        <v>39</v>
      </c>
      <c r="N12" s="31">
        <f t="shared" si="11"/>
        <v>10</v>
      </c>
      <c r="O12" s="31" t="s">
        <v>39</v>
      </c>
      <c r="P12" s="31">
        <f t="shared" si="12"/>
        <v>5</v>
      </c>
      <c r="Q12" s="31"/>
      <c r="R12" s="31">
        <v>3</v>
      </c>
      <c r="S12" s="31">
        <v>9</v>
      </c>
      <c r="T12" s="31">
        <v>16</v>
      </c>
      <c r="U12" s="31">
        <f t="shared" si="0"/>
        <v>5</v>
      </c>
      <c r="V12" s="31">
        <v>13</v>
      </c>
      <c r="W12" s="33">
        <f t="shared" si="1"/>
        <v>0.8125</v>
      </c>
      <c r="X12" s="31">
        <f t="shared" si="2"/>
        <v>5</v>
      </c>
      <c r="Y12" s="31" t="s">
        <v>39</v>
      </c>
      <c r="Z12" s="37">
        <v>10</v>
      </c>
      <c r="AA12" s="31" t="s">
        <v>39</v>
      </c>
      <c r="AB12" s="31">
        <f t="shared" si="3"/>
        <v>10</v>
      </c>
      <c r="AC12" s="31" t="s">
        <v>39</v>
      </c>
      <c r="AD12" s="38">
        <f t="shared" si="4"/>
        <v>10</v>
      </c>
      <c r="AE12" s="31" t="s">
        <v>39</v>
      </c>
      <c r="AF12" s="31">
        <f t="shared" si="5"/>
        <v>5</v>
      </c>
      <c r="AG12" s="31" t="s">
        <v>39</v>
      </c>
      <c r="AH12" s="31">
        <f t="shared" si="6"/>
        <v>5</v>
      </c>
      <c r="AI12" s="41" t="s">
        <v>39</v>
      </c>
      <c r="AJ12" s="41">
        <v>10</v>
      </c>
      <c r="AK12" s="32">
        <f t="shared" si="7"/>
        <v>100</v>
      </c>
      <c r="AL12" s="31"/>
      <c r="AM12" s="31"/>
      <c r="AN12" s="31">
        <v>100</v>
      </c>
      <c r="AO12" s="13"/>
    </row>
    <row r="13" spans="1:41" ht="25.5">
      <c r="A13" s="30">
        <v>7</v>
      </c>
      <c r="B13" s="71" t="s">
        <v>346</v>
      </c>
      <c r="C13" s="73" t="s">
        <v>356</v>
      </c>
      <c r="D13" s="73" t="s">
        <v>356</v>
      </c>
      <c r="E13" s="71" t="s">
        <v>368</v>
      </c>
      <c r="F13" s="75">
        <v>930</v>
      </c>
      <c r="G13" s="31" t="s">
        <v>39</v>
      </c>
      <c r="H13" s="31">
        <f t="shared" si="8"/>
        <v>10</v>
      </c>
      <c r="I13" s="31" t="s">
        <v>39</v>
      </c>
      <c r="J13" s="31">
        <f t="shared" si="9"/>
        <v>10</v>
      </c>
      <c r="K13" s="31" t="s">
        <v>39</v>
      </c>
      <c r="L13" s="31">
        <f t="shared" si="10"/>
        <v>5</v>
      </c>
      <c r="M13" s="31" t="s">
        <v>39</v>
      </c>
      <c r="N13" s="31">
        <f t="shared" si="11"/>
        <v>10</v>
      </c>
      <c r="O13" s="31" t="s">
        <v>39</v>
      </c>
      <c r="P13" s="31">
        <f t="shared" si="12"/>
        <v>5</v>
      </c>
      <c r="Q13" s="31"/>
      <c r="R13" s="31">
        <v>3</v>
      </c>
      <c r="S13" s="31">
        <v>8</v>
      </c>
      <c r="T13" s="31">
        <v>14</v>
      </c>
      <c r="U13" s="31">
        <f t="shared" si="0"/>
        <v>5</v>
      </c>
      <c r="V13" s="31">
        <v>12</v>
      </c>
      <c r="W13" s="33">
        <f t="shared" si="1"/>
        <v>0.8571428571428571</v>
      </c>
      <c r="X13" s="31">
        <f t="shared" si="2"/>
        <v>5</v>
      </c>
      <c r="Y13" s="31" t="s">
        <v>39</v>
      </c>
      <c r="Z13" s="37">
        <v>10</v>
      </c>
      <c r="AA13" s="31" t="s">
        <v>39</v>
      </c>
      <c r="AB13" s="31">
        <f t="shared" si="3"/>
        <v>10</v>
      </c>
      <c r="AC13" s="31" t="s">
        <v>39</v>
      </c>
      <c r="AD13" s="38">
        <f t="shared" si="4"/>
        <v>10</v>
      </c>
      <c r="AE13" s="31" t="s">
        <v>40</v>
      </c>
      <c r="AF13" s="31">
        <f t="shared" si="5"/>
        <v>0</v>
      </c>
      <c r="AG13" s="31" t="s">
        <v>40</v>
      </c>
      <c r="AH13" s="31">
        <f t="shared" si="6"/>
        <v>0</v>
      </c>
      <c r="AI13" s="41" t="s">
        <v>40</v>
      </c>
      <c r="AJ13" s="41">
        <v>0</v>
      </c>
      <c r="AK13" s="32">
        <f t="shared" si="7"/>
        <v>80</v>
      </c>
      <c r="AL13" s="31"/>
      <c r="AM13" s="31"/>
      <c r="AN13" s="77">
        <v>100</v>
      </c>
      <c r="AO13" s="13"/>
    </row>
    <row r="14" spans="1:41" ht="25.5">
      <c r="A14" s="30">
        <v>8</v>
      </c>
      <c r="B14" s="71" t="s">
        <v>346</v>
      </c>
      <c r="C14" s="73" t="s">
        <v>356</v>
      </c>
      <c r="D14" s="73" t="s">
        <v>356</v>
      </c>
      <c r="E14" s="71" t="s">
        <v>369</v>
      </c>
      <c r="F14" s="75">
        <v>8000</v>
      </c>
      <c r="G14" s="31" t="s">
        <v>39</v>
      </c>
      <c r="H14" s="31">
        <f t="shared" si="8"/>
        <v>10</v>
      </c>
      <c r="I14" s="31" t="s">
        <v>39</v>
      </c>
      <c r="J14" s="31">
        <f t="shared" si="9"/>
        <v>10</v>
      </c>
      <c r="K14" s="31" t="s">
        <v>39</v>
      </c>
      <c r="L14" s="31">
        <f t="shared" si="10"/>
        <v>5</v>
      </c>
      <c r="M14" s="31" t="s">
        <v>39</v>
      </c>
      <c r="N14" s="31">
        <f t="shared" si="11"/>
        <v>10</v>
      </c>
      <c r="O14" s="31" t="s">
        <v>39</v>
      </c>
      <c r="P14" s="31">
        <f t="shared" si="12"/>
        <v>5</v>
      </c>
      <c r="Q14" s="31"/>
      <c r="R14" s="31">
        <v>3</v>
      </c>
      <c r="S14" s="31">
        <v>8</v>
      </c>
      <c r="T14" s="31">
        <v>17</v>
      </c>
      <c r="U14" s="31">
        <f t="shared" si="0"/>
        <v>5</v>
      </c>
      <c r="V14" s="31">
        <v>16</v>
      </c>
      <c r="W14" s="33">
        <f t="shared" si="1"/>
        <v>0.9411764705882353</v>
      </c>
      <c r="X14" s="31">
        <f t="shared" si="2"/>
        <v>5</v>
      </c>
      <c r="Y14" s="31" t="s">
        <v>39</v>
      </c>
      <c r="Z14" s="37">
        <v>10</v>
      </c>
      <c r="AA14" s="31" t="s">
        <v>39</v>
      </c>
      <c r="AB14" s="31">
        <f t="shared" si="3"/>
        <v>10</v>
      </c>
      <c r="AC14" s="31" t="s">
        <v>39</v>
      </c>
      <c r="AD14" s="38">
        <f t="shared" si="4"/>
        <v>10</v>
      </c>
      <c r="AE14" s="31" t="s">
        <v>39</v>
      </c>
      <c r="AF14" s="31">
        <f t="shared" si="5"/>
        <v>5</v>
      </c>
      <c r="AG14" s="31" t="s">
        <v>39</v>
      </c>
      <c r="AH14" s="31">
        <f t="shared" si="6"/>
        <v>5</v>
      </c>
      <c r="AI14" s="41" t="s">
        <v>39</v>
      </c>
      <c r="AJ14" s="41">
        <v>10</v>
      </c>
      <c r="AK14" s="32">
        <f t="shared" si="7"/>
        <v>100</v>
      </c>
      <c r="AL14" s="31"/>
      <c r="AM14" s="94" t="s">
        <v>384</v>
      </c>
      <c r="AN14" s="31">
        <v>99</v>
      </c>
      <c r="AO14" s="120" t="s">
        <v>396</v>
      </c>
    </row>
    <row r="15" spans="1:41" ht="39" customHeight="1">
      <c r="A15" s="30">
        <v>9</v>
      </c>
      <c r="B15" s="71" t="s">
        <v>346</v>
      </c>
      <c r="C15" s="73" t="s">
        <v>356</v>
      </c>
      <c r="D15" s="73" t="s">
        <v>356</v>
      </c>
      <c r="E15" s="76" t="s">
        <v>370</v>
      </c>
      <c r="F15" s="75">
        <v>2000</v>
      </c>
      <c r="G15" s="31" t="s">
        <v>39</v>
      </c>
      <c r="H15" s="31">
        <f t="shared" si="8"/>
        <v>10</v>
      </c>
      <c r="I15" s="31" t="s">
        <v>39</v>
      </c>
      <c r="J15" s="31">
        <f t="shared" si="9"/>
        <v>10</v>
      </c>
      <c r="K15" s="31" t="s">
        <v>39</v>
      </c>
      <c r="L15" s="31">
        <f t="shared" si="10"/>
        <v>5</v>
      </c>
      <c r="M15" s="31" t="s">
        <v>39</v>
      </c>
      <c r="N15" s="31">
        <f t="shared" si="11"/>
        <v>10</v>
      </c>
      <c r="O15" s="31" t="s">
        <v>39</v>
      </c>
      <c r="P15" s="31">
        <f t="shared" si="12"/>
        <v>5</v>
      </c>
      <c r="Q15" s="31"/>
      <c r="R15" s="31">
        <v>3</v>
      </c>
      <c r="S15" s="31">
        <v>9</v>
      </c>
      <c r="T15" s="31">
        <v>18</v>
      </c>
      <c r="U15" s="31">
        <f t="shared" si="0"/>
        <v>5</v>
      </c>
      <c r="V15" s="31">
        <v>15</v>
      </c>
      <c r="W15" s="33">
        <f t="shared" si="1"/>
        <v>0.8333333333333334</v>
      </c>
      <c r="X15" s="31">
        <f t="shared" si="2"/>
        <v>5</v>
      </c>
      <c r="Y15" s="31" t="s">
        <v>39</v>
      </c>
      <c r="Z15" s="37">
        <v>10</v>
      </c>
      <c r="AA15" s="31" t="s">
        <v>39</v>
      </c>
      <c r="AB15" s="31">
        <f t="shared" si="3"/>
        <v>10</v>
      </c>
      <c r="AC15" s="31" t="s">
        <v>39</v>
      </c>
      <c r="AD15" s="38">
        <f t="shared" si="4"/>
        <v>10</v>
      </c>
      <c r="AE15" s="31" t="s">
        <v>39</v>
      </c>
      <c r="AF15" s="31">
        <f t="shared" si="5"/>
        <v>5</v>
      </c>
      <c r="AG15" s="31" t="s">
        <v>39</v>
      </c>
      <c r="AH15" s="31">
        <f t="shared" si="6"/>
        <v>5</v>
      </c>
      <c r="AI15" s="41" t="s">
        <v>39</v>
      </c>
      <c r="AJ15" s="41">
        <v>10</v>
      </c>
      <c r="AK15" s="32">
        <f t="shared" si="7"/>
        <v>100</v>
      </c>
      <c r="AL15" s="31"/>
      <c r="AM15" s="31"/>
      <c r="AN15" s="31">
        <v>100</v>
      </c>
      <c r="AO15" s="78" t="s">
        <v>386</v>
      </c>
    </row>
    <row r="16" spans="1:41" ht="37.5" customHeight="1">
      <c r="A16" s="30">
        <v>10</v>
      </c>
      <c r="B16" s="71" t="s">
        <v>346</v>
      </c>
      <c r="C16" s="73" t="s">
        <v>356</v>
      </c>
      <c r="D16" s="73" t="s">
        <v>356</v>
      </c>
      <c r="E16" s="76" t="s">
        <v>371</v>
      </c>
      <c r="F16" s="75">
        <v>1000</v>
      </c>
      <c r="G16" s="31" t="s">
        <v>39</v>
      </c>
      <c r="H16" s="31">
        <f t="shared" si="8"/>
        <v>10</v>
      </c>
      <c r="I16" s="31" t="s">
        <v>39</v>
      </c>
      <c r="J16" s="31">
        <f t="shared" si="9"/>
        <v>10</v>
      </c>
      <c r="K16" s="31" t="s">
        <v>39</v>
      </c>
      <c r="L16" s="31">
        <f t="shared" si="10"/>
        <v>5</v>
      </c>
      <c r="M16" s="31" t="s">
        <v>39</v>
      </c>
      <c r="N16" s="31">
        <f t="shared" si="11"/>
        <v>10</v>
      </c>
      <c r="O16" s="31" t="s">
        <v>39</v>
      </c>
      <c r="P16" s="31">
        <f t="shared" si="12"/>
        <v>5</v>
      </c>
      <c r="Q16" s="31"/>
      <c r="R16" s="31">
        <v>3</v>
      </c>
      <c r="S16" s="31">
        <v>9</v>
      </c>
      <c r="T16" s="31">
        <v>21</v>
      </c>
      <c r="U16" s="31">
        <f t="shared" si="0"/>
        <v>5</v>
      </c>
      <c r="V16" s="31">
        <v>17</v>
      </c>
      <c r="W16" s="33">
        <f t="shared" si="1"/>
        <v>0.8095238095238095</v>
      </c>
      <c r="X16" s="31">
        <f t="shared" si="2"/>
        <v>5</v>
      </c>
      <c r="Y16" s="31" t="s">
        <v>39</v>
      </c>
      <c r="Z16" s="37">
        <v>10</v>
      </c>
      <c r="AA16" s="31" t="s">
        <v>39</v>
      </c>
      <c r="AB16" s="31">
        <f t="shared" si="3"/>
        <v>10</v>
      </c>
      <c r="AC16" s="31" t="s">
        <v>39</v>
      </c>
      <c r="AD16" s="38">
        <f t="shared" si="4"/>
        <v>10</v>
      </c>
      <c r="AE16" s="31" t="s">
        <v>39</v>
      </c>
      <c r="AF16" s="31">
        <f t="shared" si="5"/>
        <v>5</v>
      </c>
      <c r="AG16" s="31" t="s">
        <v>39</v>
      </c>
      <c r="AH16" s="31">
        <f t="shared" si="6"/>
        <v>5</v>
      </c>
      <c r="AI16" s="41" t="s">
        <v>39</v>
      </c>
      <c r="AJ16" s="41">
        <v>10</v>
      </c>
      <c r="AK16" s="32">
        <f t="shared" si="7"/>
        <v>100</v>
      </c>
      <c r="AL16" s="31"/>
      <c r="AM16" s="31"/>
      <c r="AN16" s="77">
        <v>100</v>
      </c>
      <c r="AO16" s="78" t="s">
        <v>386</v>
      </c>
    </row>
    <row r="17" spans="1:41" ht="25.5">
      <c r="A17" s="30">
        <v>11</v>
      </c>
      <c r="B17" s="71" t="s">
        <v>346</v>
      </c>
      <c r="C17" s="73" t="s">
        <v>227</v>
      </c>
      <c r="D17" s="73" t="s">
        <v>359</v>
      </c>
      <c r="E17" s="71" t="s">
        <v>372</v>
      </c>
      <c r="F17" s="75">
        <v>5000</v>
      </c>
      <c r="G17" s="31" t="s">
        <v>39</v>
      </c>
      <c r="H17" s="31">
        <f t="shared" si="8"/>
        <v>10</v>
      </c>
      <c r="I17" s="31" t="s">
        <v>39</v>
      </c>
      <c r="J17" s="31">
        <f t="shared" si="9"/>
        <v>10</v>
      </c>
      <c r="K17" s="31" t="s">
        <v>39</v>
      </c>
      <c r="L17" s="31">
        <f t="shared" si="10"/>
        <v>5</v>
      </c>
      <c r="M17" s="31" t="s">
        <v>39</v>
      </c>
      <c r="N17" s="31">
        <f t="shared" si="11"/>
        <v>10</v>
      </c>
      <c r="O17" s="31" t="s">
        <v>39</v>
      </c>
      <c r="P17" s="31">
        <f t="shared" si="12"/>
        <v>5</v>
      </c>
      <c r="Q17" s="13"/>
      <c r="R17" s="31">
        <v>3</v>
      </c>
      <c r="S17" s="13">
        <v>8</v>
      </c>
      <c r="T17" s="13">
        <v>12</v>
      </c>
      <c r="U17" s="31">
        <f t="shared" si="0"/>
        <v>5</v>
      </c>
      <c r="V17" s="13">
        <v>11</v>
      </c>
      <c r="W17" s="33">
        <f t="shared" si="1"/>
        <v>0.9166666666666666</v>
      </c>
      <c r="X17" s="31">
        <f t="shared" si="2"/>
        <v>5</v>
      </c>
      <c r="Y17" s="31" t="s">
        <v>39</v>
      </c>
      <c r="Z17" s="37">
        <v>10</v>
      </c>
      <c r="AA17" s="31" t="s">
        <v>39</v>
      </c>
      <c r="AB17" s="31">
        <f t="shared" si="3"/>
        <v>10</v>
      </c>
      <c r="AC17" s="31" t="s">
        <v>39</v>
      </c>
      <c r="AD17" s="38">
        <f t="shared" si="4"/>
        <v>10</v>
      </c>
      <c r="AE17" s="31" t="s">
        <v>39</v>
      </c>
      <c r="AF17" s="31">
        <f t="shared" si="5"/>
        <v>5</v>
      </c>
      <c r="AG17" s="31" t="s">
        <v>39</v>
      </c>
      <c r="AH17" s="31">
        <f t="shared" si="6"/>
        <v>5</v>
      </c>
      <c r="AI17" s="41" t="s">
        <v>39</v>
      </c>
      <c r="AJ17" s="41">
        <v>10</v>
      </c>
      <c r="AK17" s="32">
        <f t="shared" si="7"/>
        <v>100</v>
      </c>
      <c r="AL17" s="13"/>
      <c r="AM17" s="94" t="s">
        <v>385</v>
      </c>
      <c r="AN17" s="13">
        <v>99</v>
      </c>
      <c r="AO17" s="120" t="s">
        <v>397</v>
      </c>
    </row>
    <row r="18" spans="1:41" ht="25.5">
      <c r="A18" s="30">
        <v>12</v>
      </c>
      <c r="B18" s="71" t="s">
        <v>346</v>
      </c>
      <c r="C18" s="73" t="s">
        <v>227</v>
      </c>
      <c r="D18" s="73" t="s">
        <v>227</v>
      </c>
      <c r="E18" s="74" t="s">
        <v>373</v>
      </c>
      <c r="F18" s="75">
        <v>5800</v>
      </c>
      <c r="G18" s="31" t="s">
        <v>39</v>
      </c>
      <c r="H18" s="31">
        <f t="shared" si="8"/>
        <v>10</v>
      </c>
      <c r="I18" s="31" t="s">
        <v>39</v>
      </c>
      <c r="J18" s="31">
        <f t="shared" si="9"/>
        <v>10</v>
      </c>
      <c r="K18" s="31" t="s">
        <v>39</v>
      </c>
      <c r="L18" s="31">
        <f t="shared" si="10"/>
        <v>5</v>
      </c>
      <c r="M18" s="31" t="s">
        <v>39</v>
      </c>
      <c r="N18" s="31">
        <f t="shared" si="11"/>
        <v>10</v>
      </c>
      <c r="O18" s="31" t="s">
        <v>39</v>
      </c>
      <c r="P18" s="31">
        <f t="shared" si="12"/>
        <v>5</v>
      </c>
      <c r="Q18" s="13"/>
      <c r="R18" s="31">
        <v>3</v>
      </c>
      <c r="S18" s="13">
        <v>8</v>
      </c>
      <c r="T18" s="13">
        <v>16</v>
      </c>
      <c r="U18" s="31">
        <f t="shared" si="0"/>
        <v>5</v>
      </c>
      <c r="V18" s="13">
        <v>14</v>
      </c>
      <c r="W18" s="33">
        <f t="shared" si="1"/>
        <v>0.875</v>
      </c>
      <c r="X18" s="31">
        <f t="shared" si="2"/>
        <v>5</v>
      </c>
      <c r="Y18" s="31" t="s">
        <v>39</v>
      </c>
      <c r="Z18" s="37">
        <v>10</v>
      </c>
      <c r="AA18" s="31" t="s">
        <v>39</v>
      </c>
      <c r="AB18" s="31">
        <f t="shared" si="3"/>
        <v>10</v>
      </c>
      <c r="AC18" s="31" t="s">
        <v>39</v>
      </c>
      <c r="AD18" s="38">
        <f t="shared" si="4"/>
        <v>10</v>
      </c>
      <c r="AE18" s="31" t="s">
        <v>39</v>
      </c>
      <c r="AF18" s="31">
        <f t="shared" si="5"/>
        <v>5</v>
      </c>
      <c r="AG18" s="31" t="s">
        <v>39</v>
      </c>
      <c r="AH18" s="31">
        <f t="shared" si="6"/>
        <v>5</v>
      </c>
      <c r="AI18" s="41" t="s">
        <v>39</v>
      </c>
      <c r="AJ18" s="41">
        <v>10</v>
      </c>
      <c r="AK18" s="32">
        <f t="shared" si="7"/>
        <v>100</v>
      </c>
      <c r="AL18" s="13"/>
      <c r="AM18" s="13"/>
      <c r="AN18" s="13">
        <v>100</v>
      </c>
      <c r="AO18" s="13"/>
    </row>
    <row r="19" spans="1:41" ht="25.5">
      <c r="A19" s="30">
        <v>13</v>
      </c>
      <c r="B19" s="71" t="s">
        <v>347</v>
      </c>
      <c r="C19" s="73" t="s">
        <v>310</v>
      </c>
      <c r="D19" s="73" t="s">
        <v>310</v>
      </c>
      <c r="E19" s="71" t="s">
        <v>374</v>
      </c>
      <c r="F19" s="75">
        <v>800</v>
      </c>
      <c r="G19" s="31" t="s">
        <v>39</v>
      </c>
      <c r="H19" s="31">
        <f t="shared" si="8"/>
        <v>10</v>
      </c>
      <c r="I19" s="31" t="s">
        <v>39</v>
      </c>
      <c r="J19" s="31">
        <f t="shared" si="9"/>
        <v>10</v>
      </c>
      <c r="K19" s="31" t="s">
        <v>39</v>
      </c>
      <c r="L19" s="31">
        <f t="shared" si="10"/>
        <v>5</v>
      </c>
      <c r="M19" s="31" t="s">
        <v>39</v>
      </c>
      <c r="N19" s="31">
        <f t="shared" si="11"/>
        <v>10</v>
      </c>
      <c r="O19" s="31" t="s">
        <v>39</v>
      </c>
      <c r="P19" s="31">
        <f t="shared" si="12"/>
        <v>5</v>
      </c>
      <c r="Q19" s="13"/>
      <c r="R19" s="31">
        <v>3</v>
      </c>
      <c r="S19" s="13">
        <v>7</v>
      </c>
      <c r="T19" s="13">
        <v>11</v>
      </c>
      <c r="U19" s="31">
        <f t="shared" si="0"/>
        <v>5</v>
      </c>
      <c r="V19" s="13">
        <v>10</v>
      </c>
      <c r="W19" s="33">
        <f t="shared" si="1"/>
        <v>0.9090909090909091</v>
      </c>
      <c r="X19" s="31">
        <f t="shared" si="2"/>
        <v>5</v>
      </c>
      <c r="Y19" s="31" t="s">
        <v>39</v>
      </c>
      <c r="Z19" s="37">
        <v>10</v>
      </c>
      <c r="AA19" s="31" t="s">
        <v>39</v>
      </c>
      <c r="AB19" s="31">
        <f t="shared" si="3"/>
        <v>10</v>
      </c>
      <c r="AC19" s="31" t="s">
        <v>39</v>
      </c>
      <c r="AD19" s="38">
        <f t="shared" si="4"/>
        <v>10</v>
      </c>
      <c r="AE19" s="31" t="s">
        <v>39</v>
      </c>
      <c r="AF19" s="31">
        <f t="shared" si="5"/>
        <v>5</v>
      </c>
      <c r="AG19" s="31" t="s">
        <v>39</v>
      </c>
      <c r="AH19" s="31">
        <f t="shared" si="6"/>
        <v>5</v>
      </c>
      <c r="AI19" s="41" t="s">
        <v>39</v>
      </c>
      <c r="AJ19" s="41">
        <v>10</v>
      </c>
      <c r="AK19" s="32">
        <f t="shared" si="7"/>
        <v>100</v>
      </c>
      <c r="AL19" s="13"/>
      <c r="AM19" s="13"/>
      <c r="AN19" s="78">
        <v>100</v>
      </c>
      <c r="AO19" s="13"/>
    </row>
    <row r="20" spans="1:41" ht="57" customHeight="1">
      <c r="A20" s="30">
        <v>14</v>
      </c>
      <c r="B20" s="71" t="s">
        <v>348</v>
      </c>
      <c r="C20" s="73" t="s">
        <v>202</v>
      </c>
      <c r="D20" s="73" t="s">
        <v>202</v>
      </c>
      <c r="E20" s="121" t="s">
        <v>398</v>
      </c>
      <c r="F20" s="75">
        <v>16100</v>
      </c>
      <c r="G20" s="31" t="s">
        <v>39</v>
      </c>
      <c r="H20" s="31">
        <f t="shared" si="8"/>
        <v>10</v>
      </c>
      <c r="I20" s="31" t="s">
        <v>39</v>
      </c>
      <c r="J20" s="31">
        <f t="shared" si="9"/>
        <v>10</v>
      </c>
      <c r="K20" s="31" t="s">
        <v>39</v>
      </c>
      <c r="L20" s="31">
        <f t="shared" si="10"/>
        <v>5</v>
      </c>
      <c r="M20" s="31" t="s">
        <v>39</v>
      </c>
      <c r="N20" s="31">
        <f t="shared" si="11"/>
        <v>10</v>
      </c>
      <c r="O20" s="31" t="s">
        <v>39</v>
      </c>
      <c r="P20" s="31">
        <f t="shared" si="12"/>
        <v>5</v>
      </c>
      <c r="Q20" s="13"/>
      <c r="R20" s="31">
        <v>3</v>
      </c>
      <c r="S20" s="13">
        <v>9</v>
      </c>
      <c r="T20" s="13">
        <v>14</v>
      </c>
      <c r="U20" s="31">
        <f t="shared" si="0"/>
        <v>5</v>
      </c>
      <c r="V20" s="13">
        <v>11</v>
      </c>
      <c r="W20" s="33">
        <f t="shared" si="1"/>
        <v>0.7857142857142857</v>
      </c>
      <c r="X20" s="31">
        <f t="shared" si="2"/>
        <v>5</v>
      </c>
      <c r="Y20" s="31" t="s">
        <v>39</v>
      </c>
      <c r="Z20" s="37">
        <v>10</v>
      </c>
      <c r="AA20" s="31" t="s">
        <v>39</v>
      </c>
      <c r="AB20" s="31">
        <f t="shared" si="3"/>
        <v>10</v>
      </c>
      <c r="AC20" s="31" t="s">
        <v>39</v>
      </c>
      <c r="AD20" s="38">
        <f t="shared" si="4"/>
        <v>10</v>
      </c>
      <c r="AE20" s="31" t="s">
        <v>39</v>
      </c>
      <c r="AF20" s="31">
        <f t="shared" si="5"/>
        <v>5</v>
      </c>
      <c r="AG20" s="31" t="s">
        <v>39</v>
      </c>
      <c r="AH20" s="31">
        <f t="shared" si="6"/>
        <v>5</v>
      </c>
      <c r="AI20" s="41" t="s">
        <v>39</v>
      </c>
      <c r="AJ20" s="41">
        <v>10</v>
      </c>
      <c r="AK20" s="32">
        <f t="shared" si="7"/>
        <v>100</v>
      </c>
      <c r="AL20" s="13"/>
      <c r="AM20" s="94" t="s">
        <v>387</v>
      </c>
      <c r="AN20" s="13">
        <v>98</v>
      </c>
      <c r="AO20" s="120" t="s">
        <v>399</v>
      </c>
    </row>
    <row r="21" spans="1:41" s="90" customFormat="1" ht="39">
      <c r="A21" s="79">
        <v>15</v>
      </c>
      <c r="B21" s="76" t="s">
        <v>349</v>
      </c>
      <c r="C21" s="80" t="s">
        <v>306</v>
      </c>
      <c r="D21" s="80" t="s">
        <v>360</v>
      </c>
      <c r="E21" s="81" t="s">
        <v>375</v>
      </c>
      <c r="F21" s="82">
        <v>2783</v>
      </c>
      <c r="G21" s="83" t="s">
        <v>39</v>
      </c>
      <c r="H21" s="83">
        <f t="shared" si="8"/>
        <v>10</v>
      </c>
      <c r="I21" s="83" t="s">
        <v>39</v>
      </c>
      <c r="J21" s="83">
        <f t="shared" si="9"/>
        <v>10</v>
      </c>
      <c r="K21" s="83" t="s">
        <v>39</v>
      </c>
      <c r="L21" s="83">
        <f t="shared" si="10"/>
        <v>5</v>
      </c>
      <c r="M21" s="83" t="s">
        <v>39</v>
      </c>
      <c r="N21" s="83">
        <f t="shared" si="11"/>
        <v>10</v>
      </c>
      <c r="O21" s="83" t="s">
        <v>39</v>
      </c>
      <c r="P21" s="83">
        <f t="shared" si="12"/>
        <v>5</v>
      </c>
      <c r="Q21" s="83"/>
      <c r="R21" s="83">
        <v>3</v>
      </c>
      <c r="S21" s="78">
        <v>9</v>
      </c>
      <c r="T21" s="78">
        <v>14</v>
      </c>
      <c r="U21" s="77">
        <f t="shared" si="0"/>
        <v>5</v>
      </c>
      <c r="V21" s="78">
        <v>11</v>
      </c>
      <c r="W21" s="33">
        <f t="shared" si="1"/>
        <v>0.7857142857142857</v>
      </c>
      <c r="X21" s="77">
        <f t="shared" si="2"/>
        <v>5</v>
      </c>
      <c r="Y21" s="83" t="s">
        <v>39</v>
      </c>
      <c r="Z21" s="85">
        <v>10</v>
      </c>
      <c r="AA21" s="83" t="s">
        <v>39</v>
      </c>
      <c r="AB21" s="83">
        <f t="shared" si="3"/>
        <v>10</v>
      </c>
      <c r="AC21" s="83" t="s">
        <v>39</v>
      </c>
      <c r="AD21" s="86">
        <f t="shared" si="4"/>
        <v>10</v>
      </c>
      <c r="AE21" s="83" t="s">
        <v>40</v>
      </c>
      <c r="AF21" s="83">
        <f t="shared" si="5"/>
        <v>0</v>
      </c>
      <c r="AG21" s="83" t="s">
        <v>39</v>
      </c>
      <c r="AH21" s="83">
        <f t="shared" si="6"/>
        <v>5</v>
      </c>
      <c r="AI21" s="87" t="s">
        <v>39</v>
      </c>
      <c r="AJ21" s="87">
        <v>10</v>
      </c>
      <c r="AK21" s="88">
        <f t="shared" si="7"/>
        <v>95</v>
      </c>
      <c r="AL21" s="83"/>
      <c r="AM21" s="89" t="s">
        <v>389</v>
      </c>
      <c r="AN21" s="83">
        <v>95</v>
      </c>
      <c r="AO21" s="89" t="s">
        <v>388</v>
      </c>
    </row>
    <row r="22" spans="1:41" ht="25.5">
      <c r="A22" s="30">
        <v>16</v>
      </c>
      <c r="B22" s="71" t="s">
        <v>350</v>
      </c>
      <c r="C22" s="73" t="s">
        <v>357</v>
      </c>
      <c r="D22" s="73" t="s">
        <v>357</v>
      </c>
      <c r="E22" s="71" t="s">
        <v>376</v>
      </c>
      <c r="F22" s="75">
        <v>2100</v>
      </c>
      <c r="G22" s="31" t="s">
        <v>39</v>
      </c>
      <c r="H22" s="31">
        <f t="shared" si="8"/>
        <v>10</v>
      </c>
      <c r="I22" s="31" t="s">
        <v>39</v>
      </c>
      <c r="J22" s="31">
        <f t="shared" si="9"/>
        <v>10</v>
      </c>
      <c r="K22" s="31" t="s">
        <v>39</v>
      </c>
      <c r="L22" s="31">
        <f t="shared" si="10"/>
        <v>5</v>
      </c>
      <c r="M22" s="31" t="s">
        <v>39</v>
      </c>
      <c r="N22" s="31">
        <f t="shared" si="11"/>
        <v>10</v>
      </c>
      <c r="O22" s="31" t="s">
        <v>39</v>
      </c>
      <c r="P22" s="31">
        <f t="shared" si="12"/>
        <v>5</v>
      </c>
      <c r="Q22" s="13"/>
      <c r="R22" s="31">
        <v>3</v>
      </c>
      <c r="S22" s="13">
        <v>7</v>
      </c>
      <c r="T22" s="13">
        <v>11</v>
      </c>
      <c r="U22" s="31">
        <f aca="true" t="shared" si="13" ref="U22:U28">IF(T22&gt;=7,5,0)</f>
        <v>5</v>
      </c>
      <c r="V22" s="13">
        <v>8</v>
      </c>
      <c r="W22" s="33">
        <f aca="true" t="shared" si="14" ref="W22:W28">V22/T22</f>
        <v>0.7272727272727273</v>
      </c>
      <c r="X22" s="31">
        <f aca="true" t="shared" si="15" ref="X22:X28">IF(W22&gt;=70%,5,0)</f>
        <v>5</v>
      </c>
      <c r="Y22" s="31" t="s">
        <v>39</v>
      </c>
      <c r="Z22" s="37">
        <v>10</v>
      </c>
      <c r="AA22" s="31" t="s">
        <v>39</v>
      </c>
      <c r="AB22" s="31">
        <f t="shared" si="3"/>
        <v>10</v>
      </c>
      <c r="AC22" s="31" t="s">
        <v>39</v>
      </c>
      <c r="AD22" s="38">
        <f t="shared" si="4"/>
        <v>10</v>
      </c>
      <c r="AE22" s="31" t="s">
        <v>39</v>
      </c>
      <c r="AF22" s="31">
        <f t="shared" si="5"/>
        <v>5</v>
      </c>
      <c r="AG22" s="31" t="s">
        <v>39</v>
      </c>
      <c r="AH22" s="31">
        <f t="shared" si="6"/>
        <v>5</v>
      </c>
      <c r="AI22" s="41" t="s">
        <v>39</v>
      </c>
      <c r="AJ22" s="41">
        <v>10</v>
      </c>
      <c r="AK22" s="32">
        <f t="shared" si="7"/>
        <v>100</v>
      </c>
      <c r="AL22" s="13"/>
      <c r="AM22" s="13"/>
      <c r="AN22" s="13">
        <v>100</v>
      </c>
      <c r="AO22" s="13"/>
    </row>
    <row r="23" spans="1:41" ht="39">
      <c r="A23" s="30">
        <v>17</v>
      </c>
      <c r="B23" s="71" t="s">
        <v>351</v>
      </c>
      <c r="C23" s="72" t="s">
        <v>270</v>
      </c>
      <c r="D23" s="72" t="s">
        <v>270</v>
      </c>
      <c r="E23" s="76" t="s">
        <v>377</v>
      </c>
      <c r="F23" s="75">
        <v>9300</v>
      </c>
      <c r="G23" s="31" t="s">
        <v>39</v>
      </c>
      <c r="H23" s="31">
        <f t="shared" si="8"/>
        <v>10</v>
      </c>
      <c r="I23" s="31" t="s">
        <v>39</v>
      </c>
      <c r="J23" s="31">
        <f t="shared" si="9"/>
        <v>10</v>
      </c>
      <c r="K23" s="31" t="s">
        <v>39</v>
      </c>
      <c r="L23" s="31">
        <f t="shared" si="10"/>
        <v>5</v>
      </c>
      <c r="M23" s="31" t="s">
        <v>39</v>
      </c>
      <c r="N23" s="31">
        <f t="shared" si="11"/>
        <v>10</v>
      </c>
      <c r="O23" s="31" t="s">
        <v>39</v>
      </c>
      <c r="P23" s="31">
        <f t="shared" si="12"/>
        <v>5</v>
      </c>
      <c r="Q23" s="13"/>
      <c r="R23" s="31">
        <v>3</v>
      </c>
      <c r="S23" s="13">
        <v>8</v>
      </c>
      <c r="T23" s="13">
        <v>9</v>
      </c>
      <c r="U23" s="31">
        <f t="shared" si="13"/>
        <v>5</v>
      </c>
      <c r="V23" s="13">
        <v>7</v>
      </c>
      <c r="W23" s="33">
        <f t="shared" si="14"/>
        <v>0.7777777777777778</v>
      </c>
      <c r="X23" s="31">
        <f t="shared" si="15"/>
        <v>5</v>
      </c>
      <c r="Y23" s="31" t="s">
        <v>39</v>
      </c>
      <c r="Z23" s="37">
        <v>10</v>
      </c>
      <c r="AA23" s="31" t="s">
        <v>39</v>
      </c>
      <c r="AB23" s="31">
        <f t="shared" si="3"/>
        <v>10</v>
      </c>
      <c r="AC23" s="31" t="s">
        <v>39</v>
      </c>
      <c r="AD23" s="38">
        <f t="shared" si="4"/>
        <v>10</v>
      </c>
      <c r="AE23" s="31" t="s">
        <v>39</v>
      </c>
      <c r="AF23" s="31">
        <f t="shared" si="5"/>
        <v>5</v>
      </c>
      <c r="AG23" s="31" t="s">
        <v>39</v>
      </c>
      <c r="AH23" s="31">
        <f t="shared" si="6"/>
        <v>5</v>
      </c>
      <c r="AI23" s="41" t="s">
        <v>39</v>
      </c>
      <c r="AJ23" s="41">
        <v>10</v>
      </c>
      <c r="AK23" s="32">
        <f t="shared" si="7"/>
        <v>100</v>
      </c>
      <c r="AL23" s="13"/>
      <c r="AM23" s="13"/>
      <c r="AN23" s="78">
        <v>100</v>
      </c>
      <c r="AO23" s="13"/>
    </row>
    <row r="24" spans="1:41" ht="25.5">
      <c r="A24" s="30">
        <v>18</v>
      </c>
      <c r="B24" s="71" t="s">
        <v>352</v>
      </c>
      <c r="C24" s="73" t="s">
        <v>284</v>
      </c>
      <c r="D24" s="73" t="s">
        <v>359</v>
      </c>
      <c r="E24" s="71" t="s">
        <v>378</v>
      </c>
      <c r="F24" s="75">
        <v>2000</v>
      </c>
      <c r="G24" s="31" t="s">
        <v>39</v>
      </c>
      <c r="H24" s="31">
        <f t="shared" si="8"/>
        <v>10</v>
      </c>
      <c r="I24" s="31" t="s">
        <v>39</v>
      </c>
      <c r="J24" s="31">
        <f t="shared" si="9"/>
        <v>10</v>
      </c>
      <c r="K24" s="31" t="s">
        <v>39</v>
      </c>
      <c r="L24" s="31">
        <f t="shared" si="10"/>
        <v>5</v>
      </c>
      <c r="M24" s="31" t="s">
        <v>39</v>
      </c>
      <c r="N24" s="31">
        <f t="shared" si="11"/>
        <v>10</v>
      </c>
      <c r="O24" s="31" t="s">
        <v>39</v>
      </c>
      <c r="P24" s="31">
        <f t="shared" si="12"/>
        <v>5</v>
      </c>
      <c r="Q24" s="13"/>
      <c r="R24" s="31">
        <v>3</v>
      </c>
      <c r="S24" s="13">
        <v>9</v>
      </c>
      <c r="T24" s="13">
        <v>28</v>
      </c>
      <c r="U24" s="31">
        <f t="shared" si="13"/>
        <v>5</v>
      </c>
      <c r="V24" s="13">
        <v>25</v>
      </c>
      <c r="W24" s="33">
        <f t="shared" si="14"/>
        <v>0.8928571428571429</v>
      </c>
      <c r="X24" s="31">
        <f t="shared" si="15"/>
        <v>5</v>
      </c>
      <c r="Y24" s="31" t="s">
        <v>39</v>
      </c>
      <c r="Z24" s="37">
        <v>10</v>
      </c>
      <c r="AA24" s="31" t="s">
        <v>39</v>
      </c>
      <c r="AB24" s="31">
        <f t="shared" si="3"/>
        <v>10</v>
      </c>
      <c r="AC24" s="31" t="s">
        <v>39</v>
      </c>
      <c r="AD24" s="38">
        <f t="shared" si="4"/>
        <v>10</v>
      </c>
      <c r="AE24" s="31" t="s">
        <v>39</v>
      </c>
      <c r="AF24" s="31">
        <f t="shared" si="5"/>
        <v>5</v>
      </c>
      <c r="AG24" s="31" t="s">
        <v>39</v>
      </c>
      <c r="AH24" s="31">
        <f t="shared" si="6"/>
        <v>5</v>
      </c>
      <c r="AI24" s="41" t="s">
        <v>39</v>
      </c>
      <c r="AJ24" s="41">
        <v>10</v>
      </c>
      <c r="AK24" s="32">
        <f t="shared" si="7"/>
        <v>100</v>
      </c>
      <c r="AL24" s="13"/>
      <c r="AM24" s="13"/>
      <c r="AN24" s="78">
        <v>100</v>
      </c>
      <c r="AO24" s="13"/>
    </row>
    <row r="25" spans="1:41" ht="25.5">
      <c r="A25" s="30">
        <v>19</v>
      </c>
      <c r="B25" s="71" t="s">
        <v>352</v>
      </c>
      <c r="C25" s="73" t="s">
        <v>284</v>
      </c>
      <c r="D25" s="73" t="s">
        <v>361</v>
      </c>
      <c r="E25" s="71" t="s">
        <v>378</v>
      </c>
      <c r="F25" s="75">
        <v>3122.8</v>
      </c>
      <c r="G25" s="31" t="s">
        <v>39</v>
      </c>
      <c r="H25" s="31">
        <f t="shared" si="8"/>
        <v>10</v>
      </c>
      <c r="I25" s="31" t="s">
        <v>39</v>
      </c>
      <c r="J25" s="31">
        <f t="shared" si="9"/>
        <v>10</v>
      </c>
      <c r="K25" s="31" t="s">
        <v>39</v>
      </c>
      <c r="L25" s="31">
        <f t="shared" si="10"/>
        <v>5</v>
      </c>
      <c r="M25" s="31" t="s">
        <v>39</v>
      </c>
      <c r="N25" s="31">
        <f t="shared" si="11"/>
        <v>10</v>
      </c>
      <c r="O25" s="31" t="s">
        <v>39</v>
      </c>
      <c r="P25" s="31">
        <f t="shared" si="12"/>
        <v>5</v>
      </c>
      <c r="Q25" s="13"/>
      <c r="R25" s="31">
        <v>3</v>
      </c>
      <c r="S25" s="13">
        <v>9</v>
      </c>
      <c r="T25" s="13">
        <v>27</v>
      </c>
      <c r="U25" s="31">
        <f t="shared" si="13"/>
        <v>5</v>
      </c>
      <c r="V25" s="13">
        <v>23</v>
      </c>
      <c r="W25" s="33">
        <f t="shared" si="14"/>
        <v>0.8518518518518519</v>
      </c>
      <c r="X25" s="31">
        <f t="shared" si="15"/>
        <v>5</v>
      </c>
      <c r="Y25" s="31" t="s">
        <v>39</v>
      </c>
      <c r="Z25" s="37">
        <v>10</v>
      </c>
      <c r="AA25" s="31" t="s">
        <v>39</v>
      </c>
      <c r="AB25" s="31">
        <f t="shared" si="3"/>
        <v>10</v>
      </c>
      <c r="AC25" s="31" t="s">
        <v>39</v>
      </c>
      <c r="AD25" s="38">
        <f t="shared" si="4"/>
        <v>10</v>
      </c>
      <c r="AE25" s="31" t="s">
        <v>39</v>
      </c>
      <c r="AF25" s="31">
        <f t="shared" si="5"/>
        <v>5</v>
      </c>
      <c r="AG25" s="31" t="s">
        <v>39</v>
      </c>
      <c r="AH25" s="31">
        <f t="shared" si="6"/>
        <v>5</v>
      </c>
      <c r="AI25" s="41" t="s">
        <v>39</v>
      </c>
      <c r="AJ25" s="41">
        <v>10</v>
      </c>
      <c r="AK25" s="32">
        <f t="shared" si="7"/>
        <v>100</v>
      </c>
      <c r="AL25" s="13"/>
      <c r="AM25" s="94" t="s">
        <v>390</v>
      </c>
      <c r="AN25" s="78">
        <v>99</v>
      </c>
      <c r="AO25" s="120" t="s">
        <v>400</v>
      </c>
    </row>
    <row r="26" spans="1:41" ht="25.5">
      <c r="A26" s="30">
        <v>20</v>
      </c>
      <c r="B26" s="71" t="s">
        <v>353</v>
      </c>
      <c r="C26" s="73" t="s">
        <v>315</v>
      </c>
      <c r="D26" s="73" t="s">
        <v>315</v>
      </c>
      <c r="E26" s="71" t="s">
        <v>379</v>
      </c>
      <c r="F26" s="75">
        <v>1504.8</v>
      </c>
      <c r="G26" s="31" t="s">
        <v>39</v>
      </c>
      <c r="H26" s="31">
        <f t="shared" si="8"/>
        <v>10</v>
      </c>
      <c r="I26" s="31" t="s">
        <v>39</v>
      </c>
      <c r="J26" s="31">
        <f t="shared" si="9"/>
        <v>10</v>
      </c>
      <c r="K26" s="31" t="s">
        <v>39</v>
      </c>
      <c r="L26" s="31">
        <f t="shared" si="10"/>
        <v>5</v>
      </c>
      <c r="M26" s="31" t="s">
        <v>39</v>
      </c>
      <c r="N26" s="31">
        <f t="shared" si="11"/>
        <v>10</v>
      </c>
      <c r="O26" s="31" t="s">
        <v>39</v>
      </c>
      <c r="P26" s="31">
        <f t="shared" si="12"/>
        <v>5</v>
      </c>
      <c r="Q26" s="13"/>
      <c r="R26" s="31">
        <v>3</v>
      </c>
      <c r="S26" s="13">
        <v>8</v>
      </c>
      <c r="T26" s="13">
        <v>14</v>
      </c>
      <c r="U26" s="31">
        <f t="shared" si="13"/>
        <v>5</v>
      </c>
      <c r="V26" s="13">
        <v>11</v>
      </c>
      <c r="W26" s="33">
        <f t="shared" si="14"/>
        <v>0.7857142857142857</v>
      </c>
      <c r="X26" s="31">
        <f t="shared" si="15"/>
        <v>5</v>
      </c>
      <c r="Y26" s="31" t="s">
        <v>39</v>
      </c>
      <c r="Z26" s="37">
        <v>10</v>
      </c>
      <c r="AA26" s="31" t="s">
        <v>39</v>
      </c>
      <c r="AB26" s="31">
        <f t="shared" si="3"/>
        <v>10</v>
      </c>
      <c r="AC26" s="31" t="s">
        <v>39</v>
      </c>
      <c r="AD26" s="38">
        <f t="shared" si="4"/>
        <v>10</v>
      </c>
      <c r="AE26" s="31" t="s">
        <v>39</v>
      </c>
      <c r="AF26" s="31">
        <f t="shared" si="5"/>
        <v>5</v>
      </c>
      <c r="AG26" s="31" t="s">
        <v>39</v>
      </c>
      <c r="AH26" s="31">
        <f t="shared" si="6"/>
        <v>5</v>
      </c>
      <c r="AI26" s="41" t="s">
        <v>39</v>
      </c>
      <c r="AJ26" s="41">
        <v>10</v>
      </c>
      <c r="AK26" s="32">
        <f t="shared" si="7"/>
        <v>100</v>
      </c>
      <c r="AL26" s="13"/>
      <c r="AM26" s="13"/>
      <c r="AN26" s="13">
        <v>100</v>
      </c>
      <c r="AO26" s="13"/>
    </row>
    <row r="27" spans="1:41" ht="25.5">
      <c r="A27" s="30">
        <v>21</v>
      </c>
      <c r="B27" s="71" t="s">
        <v>353</v>
      </c>
      <c r="C27" s="73" t="s">
        <v>358</v>
      </c>
      <c r="D27" s="73" t="s">
        <v>358</v>
      </c>
      <c r="E27" s="71" t="s">
        <v>380</v>
      </c>
      <c r="F27" s="75">
        <v>40</v>
      </c>
      <c r="G27" s="31" t="s">
        <v>39</v>
      </c>
      <c r="H27" s="31">
        <f t="shared" si="8"/>
        <v>10</v>
      </c>
      <c r="I27" s="31" t="s">
        <v>39</v>
      </c>
      <c r="J27" s="31">
        <f t="shared" si="9"/>
        <v>10</v>
      </c>
      <c r="K27" s="31" t="s">
        <v>39</v>
      </c>
      <c r="L27" s="31">
        <f t="shared" si="10"/>
        <v>5</v>
      </c>
      <c r="M27" s="31" t="s">
        <v>39</v>
      </c>
      <c r="N27" s="31">
        <f t="shared" si="11"/>
        <v>10</v>
      </c>
      <c r="O27" s="31" t="s">
        <v>39</v>
      </c>
      <c r="P27" s="31">
        <f t="shared" si="12"/>
        <v>5</v>
      </c>
      <c r="Q27" s="13"/>
      <c r="R27" s="31">
        <v>3</v>
      </c>
      <c r="S27" s="13">
        <v>7</v>
      </c>
      <c r="T27" s="13">
        <v>9</v>
      </c>
      <c r="U27" s="31">
        <f t="shared" si="13"/>
        <v>5</v>
      </c>
      <c r="V27" s="13">
        <v>7</v>
      </c>
      <c r="W27" s="33">
        <f t="shared" si="14"/>
        <v>0.7777777777777778</v>
      </c>
      <c r="X27" s="31">
        <f t="shared" si="15"/>
        <v>5</v>
      </c>
      <c r="Y27" s="31" t="s">
        <v>39</v>
      </c>
      <c r="Z27" s="37">
        <v>10</v>
      </c>
      <c r="AA27" s="31" t="s">
        <v>39</v>
      </c>
      <c r="AB27" s="31">
        <f t="shared" si="3"/>
        <v>10</v>
      </c>
      <c r="AC27" s="31" t="s">
        <v>39</v>
      </c>
      <c r="AD27" s="38">
        <f t="shared" si="4"/>
        <v>10</v>
      </c>
      <c r="AE27" s="31" t="s">
        <v>40</v>
      </c>
      <c r="AF27" s="31">
        <f t="shared" si="5"/>
        <v>0</v>
      </c>
      <c r="AG27" s="31" t="s">
        <v>40</v>
      </c>
      <c r="AH27" s="31">
        <f t="shared" si="6"/>
        <v>0</v>
      </c>
      <c r="AI27" s="41" t="s">
        <v>40</v>
      </c>
      <c r="AJ27" s="41">
        <v>10</v>
      </c>
      <c r="AK27" s="32">
        <f t="shared" si="7"/>
        <v>90</v>
      </c>
      <c r="AL27" s="13"/>
      <c r="AM27" s="93" t="s">
        <v>394</v>
      </c>
      <c r="AN27" s="78">
        <v>90</v>
      </c>
      <c r="AO27" s="13"/>
    </row>
    <row r="28" spans="1:41" s="90" customFormat="1" ht="25.5">
      <c r="A28" s="92"/>
      <c r="B28" s="89"/>
      <c r="C28" s="89"/>
      <c r="D28" s="89"/>
      <c r="E28" s="89" t="s">
        <v>381</v>
      </c>
      <c r="F28" s="88"/>
      <c r="G28" s="89" t="s">
        <v>39</v>
      </c>
      <c r="H28" s="89">
        <f t="shared" si="8"/>
        <v>10</v>
      </c>
      <c r="I28" s="89" t="s">
        <v>39</v>
      </c>
      <c r="J28" s="89">
        <f t="shared" si="9"/>
        <v>10</v>
      </c>
      <c r="K28" s="89" t="s">
        <v>39</v>
      </c>
      <c r="L28" s="89">
        <f t="shared" si="10"/>
        <v>5</v>
      </c>
      <c r="M28" s="89" t="s">
        <v>39</v>
      </c>
      <c r="N28" s="89">
        <f t="shared" si="11"/>
        <v>10</v>
      </c>
      <c r="O28" s="89" t="s">
        <v>39</v>
      </c>
      <c r="P28" s="89">
        <f t="shared" si="12"/>
        <v>5</v>
      </c>
      <c r="Q28" s="89"/>
      <c r="R28" s="89">
        <v>3</v>
      </c>
      <c r="S28" s="89">
        <v>7</v>
      </c>
      <c r="T28" s="89">
        <v>9</v>
      </c>
      <c r="U28" s="89">
        <f t="shared" si="13"/>
        <v>5</v>
      </c>
      <c r="V28" s="89">
        <v>7</v>
      </c>
      <c r="W28" s="84">
        <f t="shared" si="14"/>
        <v>0.7777777777777778</v>
      </c>
      <c r="X28" s="89">
        <f t="shared" si="15"/>
        <v>5</v>
      </c>
      <c r="Y28" s="89" t="s">
        <v>39</v>
      </c>
      <c r="Z28" s="85">
        <v>10</v>
      </c>
      <c r="AA28" s="89" t="s">
        <v>39</v>
      </c>
      <c r="AB28" s="89">
        <f t="shared" si="3"/>
        <v>10</v>
      </c>
      <c r="AC28" s="89" t="s">
        <v>39</v>
      </c>
      <c r="AD28" s="86">
        <f t="shared" si="4"/>
        <v>10</v>
      </c>
      <c r="AE28" s="89" t="s">
        <v>40</v>
      </c>
      <c r="AF28" s="89">
        <f t="shared" si="5"/>
        <v>0</v>
      </c>
      <c r="AG28" s="89" t="s">
        <v>39</v>
      </c>
      <c r="AH28" s="89">
        <f t="shared" si="6"/>
        <v>5</v>
      </c>
      <c r="AI28" s="87" t="s">
        <v>39</v>
      </c>
      <c r="AJ28" s="87">
        <v>10</v>
      </c>
      <c r="AK28" s="88">
        <f t="shared" si="7"/>
        <v>95</v>
      </c>
      <c r="AL28" s="89"/>
      <c r="AM28" s="94" t="s">
        <v>393</v>
      </c>
      <c r="AN28" s="89">
        <v>95</v>
      </c>
      <c r="AO28" s="89"/>
    </row>
    <row r="29" spans="1:41" ht="12.75">
      <c r="A29" s="52"/>
      <c r="B29" s="78"/>
      <c r="C29" s="78"/>
      <c r="D29" s="78"/>
      <c r="E29" s="78"/>
      <c r="F29" s="19"/>
      <c r="G29" s="78"/>
      <c r="H29" s="77"/>
      <c r="I29" s="77"/>
      <c r="J29" s="77"/>
      <c r="K29" s="77"/>
      <c r="L29" s="77"/>
      <c r="M29" s="77"/>
      <c r="N29" s="77"/>
      <c r="O29" s="77"/>
      <c r="P29" s="77"/>
      <c r="Q29" s="78"/>
      <c r="R29" s="78"/>
      <c r="S29" s="78"/>
      <c r="T29" s="78"/>
      <c r="U29" s="78"/>
      <c r="V29" s="78"/>
      <c r="W29" s="78"/>
      <c r="X29" s="78"/>
      <c r="Y29" s="78"/>
      <c r="Z29" s="37"/>
      <c r="AA29" s="78"/>
      <c r="AB29" s="77"/>
      <c r="AC29" s="77"/>
      <c r="AD29" s="38"/>
      <c r="AE29" s="77"/>
      <c r="AF29" s="77"/>
      <c r="AG29" s="77"/>
      <c r="AH29" s="77"/>
      <c r="AI29" s="41"/>
      <c r="AJ29" s="41"/>
      <c r="AK29" s="19"/>
      <c r="AL29" s="78"/>
      <c r="AM29" s="93" t="s">
        <v>391</v>
      </c>
      <c r="AN29" s="78">
        <f>SUM(AN7:AN28)</f>
        <v>2174</v>
      </c>
      <c r="AO29" s="78"/>
    </row>
    <row r="30" spans="1:41" ht="15">
      <c r="A30" s="52"/>
      <c r="B30" s="78"/>
      <c r="C30" s="78"/>
      <c r="D30" s="78"/>
      <c r="E30" s="78"/>
      <c r="F30" s="19"/>
      <c r="G30" s="78"/>
      <c r="H30" s="78"/>
      <c r="I30" s="78"/>
      <c r="J30" s="78"/>
      <c r="K30" s="78"/>
      <c r="L30" s="78"/>
      <c r="M30" s="78"/>
      <c r="N30" s="78"/>
      <c r="O30" s="78"/>
      <c r="P30" s="78"/>
      <c r="Q30" s="78"/>
      <c r="R30" s="78"/>
      <c r="S30" s="78"/>
      <c r="T30" s="78"/>
      <c r="U30" s="78"/>
      <c r="V30" s="78"/>
      <c r="W30" s="78"/>
      <c r="X30" s="78"/>
      <c r="Y30" s="78"/>
      <c r="Z30" s="19"/>
      <c r="AA30" s="78"/>
      <c r="AB30" s="78"/>
      <c r="AC30" s="78"/>
      <c r="AD30" s="19"/>
      <c r="AE30" s="78"/>
      <c r="AF30" s="78"/>
      <c r="AG30" s="78"/>
      <c r="AH30" s="78"/>
      <c r="AI30" s="91"/>
      <c r="AJ30" s="91"/>
      <c r="AK30" s="19"/>
      <c r="AL30" s="78"/>
      <c r="AM30" s="93" t="s">
        <v>392</v>
      </c>
      <c r="AN30" s="78">
        <v>98.82</v>
      </c>
      <c r="AO30" s="78"/>
    </row>
    <row r="31" spans="1:41" ht="15">
      <c r="A31" s="52"/>
      <c r="B31" s="78"/>
      <c r="C31" s="78"/>
      <c r="D31" s="78"/>
      <c r="E31" s="78"/>
      <c r="F31" s="19"/>
      <c r="G31" s="78"/>
      <c r="H31" s="78"/>
      <c r="I31" s="78"/>
      <c r="J31" s="78"/>
      <c r="K31" s="78"/>
      <c r="L31" s="78"/>
      <c r="M31" s="78"/>
      <c r="N31" s="78"/>
      <c r="O31" s="78"/>
      <c r="P31" s="78"/>
      <c r="Q31" s="78"/>
      <c r="R31" s="78"/>
      <c r="S31" s="78"/>
      <c r="T31" s="78"/>
      <c r="U31" s="78"/>
      <c r="V31" s="78"/>
      <c r="W31" s="78"/>
      <c r="X31" s="78"/>
      <c r="Y31" s="78"/>
      <c r="Z31" s="19"/>
      <c r="AA31" s="78"/>
      <c r="AB31" s="78"/>
      <c r="AC31" s="78"/>
      <c r="AD31" s="19"/>
      <c r="AE31" s="78"/>
      <c r="AF31" s="78"/>
      <c r="AG31" s="78"/>
      <c r="AH31" s="78"/>
      <c r="AI31" s="91"/>
      <c r="AJ31" s="91"/>
      <c r="AK31" s="19"/>
      <c r="AL31" s="78"/>
      <c r="AM31" s="78"/>
      <c r="AN31" s="78"/>
      <c r="AO31" s="78"/>
    </row>
  </sheetData>
  <sheetProtection/>
  <mergeCells count="43">
    <mergeCell ref="G5:G6"/>
    <mergeCell ref="H5:H6"/>
    <mergeCell ref="A2:AL2"/>
    <mergeCell ref="G4:H4"/>
    <mergeCell ref="I4:J4"/>
    <mergeCell ref="K4:L4"/>
    <mergeCell ref="M4:N4"/>
    <mergeCell ref="O4:Q4"/>
    <mergeCell ref="R4:AD4"/>
    <mergeCell ref="AE4:AF4"/>
    <mergeCell ref="A4:A6"/>
    <mergeCell ref="B4:B6"/>
    <mergeCell ref="C4:C6"/>
    <mergeCell ref="D4:D6"/>
    <mergeCell ref="E4:E6"/>
    <mergeCell ref="F4:F6"/>
    <mergeCell ref="I5:I6"/>
    <mergeCell ref="J5:J6"/>
    <mergeCell ref="K5:K6"/>
    <mergeCell ref="AJ5:AJ6"/>
    <mergeCell ref="L5:L6"/>
    <mergeCell ref="M5:M6"/>
    <mergeCell ref="N5:N6"/>
    <mergeCell ref="O5:O6"/>
    <mergeCell ref="P5:P6"/>
    <mergeCell ref="Q5:Q6"/>
    <mergeCell ref="AK4:AK6"/>
    <mergeCell ref="AL4:AL6"/>
    <mergeCell ref="AO4:AO6"/>
    <mergeCell ref="AM4:AM6"/>
    <mergeCell ref="AN4:AN6"/>
    <mergeCell ref="AE5:AE6"/>
    <mergeCell ref="AF5:AF6"/>
    <mergeCell ref="AG4:AH4"/>
    <mergeCell ref="AI4:AJ4"/>
    <mergeCell ref="AG5:AG6"/>
    <mergeCell ref="AH5:AH6"/>
    <mergeCell ref="AI5:AI6"/>
    <mergeCell ref="R5:U5"/>
    <mergeCell ref="V5:X5"/>
    <mergeCell ref="Y5:Z5"/>
    <mergeCell ref="AA5:AB5"/>
    <mergeCell ref="AC5:AD5"/>
  </mergeCells>
  <dataValidations count="1">
    <dataValidation type="list" allowBlank="1" showInputMessage="1" showErrorMessage="1" sqref="K7:K29 AG7:AG29 G7:G28 AA7:AA28 I7:I29 AI7:AI29 Y7:Y28 M7:M29 O7:O29 AE7:AE29 AC7:AC29">
      <formula1>"是,否"</formula1>
    </dataValidation>
  </dataValidations>
  <printOptions/>
  <pageMargins left="0.39305555555555555" right="0.39305555555555555" top="0.5506944444444445" bottom="0.4722222222222222" header="0.39305555555555555" footer="0.3145833333333333"/>
  <pageSetup fitToHeight="500" fitToWidth="1" horizontalDpi="600" verticalDpi="600" orientation="landscape" paperSize="9" scale="50"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O47"/>
  <sheetViews>
    <sheetView zoomScale="90" zoomScaleNormal="90" workbookViewId="0" topLeftCell="O2">
      <selection activeCell="S7" sqref="S7"/>
    </sheetView>
  </sheetViews>
  <sheetFormatPr defaultColWidth="14.125" defaultRowHeight="14.25"/>
  <cols>
    <col min="1" max="1" width="2.625" style="3" customWidth="1"/>
    <col min="2" max="2" width="10.625" style="4" customWidth="1"/>
    <col min="3" max="3" width="6.625" style="4" customWidth="1"/>
    <col min="4" max="4" width="8.625" style="4" customWidth="1"/>
    <col min="5" max="5" width="15.625" style="4" customWidth="1"/>
    <col min="6" max="6" width="12.375" style="5" bestFit="1" customWidth="1"/>
    <col min="7" max="7" width="11.375" style="5" customWidth="1"/>
    <col min="8" max="8" width="14.125" style="5" customWidth="1"/>
    <col min="9" max="9" width="11.375" style="5" hidden="1" customWidth="1"/>
    <col min="10" max="10" width="6.125" style="4" customWidth="1"/>
    <col min="11" max="11" width="4.125" style="4" customWidth="1"/>
    <col min="12" max="12" width="7.125" style="4" customWidth="1"/>
    <col min="13" max="13" width="4.00390625" style="4" customWidth="1"/>
    <col min="14" max="14" width="6.875" style="4" customWidth="1"/>
    <col min="15" max="15" width="3.625" style="4" customWidth="1"/>
    <col min="16" max="16" width="7.125" style="4" customWidth="1"/>
    <col min="17" max="17" width="3.00390625" style="4" customWidth="1"/>
    <col min="18" max="18" width="4.875" style="4" customWidth="1"/>
    <col min="19" max="19" width="3.875" style="4" customWidth="1"/>
    <col min="20" max="20" width="9.125" style="4" customWidth="1"/>
    <col min="21" max="21" width="3.00390625" style="4" customWidth="1"/>
    <col min="22" max="22" width="4.00390625" style="4" customWidth="1"/>
    <col min="23" max="26" width="3.625" style="4" customWidth="1"/>
    <col min="27" max="27" width="4.00390625" style="4" customWidth="1"/>
    <col min="28" max="28" width="4.125" style="4" customWidth="1"/>
    <col min="29" max="29" width="3.125" style="5" customWidth="1"/>
    <col min="30" max="30" width="5.00390625" style="4" customWidth="1"/>
    <col min="31" max="31" width="3.875" style="4" customWidth="1"/>
    <col min="32" max="32" width="4.00390625" style="4" customWidth="1"/>
    <col min="33" max="33" width="2.625" style="4" customWidth="1"/>
    <col min="34" max="34" width="5.125" style="4" customWidth="1"/>
    <col min="35" max="35" width="3.125" style="4" customWidth="1"/>
    <col min="36" max="36" width="5.125" style="4" customWidth="1"/>
    <col min="37" max="37" width="3.00390625" style="4" customWidth="1"/>
    <col min="38" max="38" width="50.00390625" style="4" customWidth="1"/>
    <col min="39" max="39" width="7.00390625" style="5" customWidth="1"/>
    <col min="40" max="40" width="7.00390625" style="4" customWidth="1"/>
    <col min="41" max="41" width="5.50390625" style="4" customWidth="1"/>
    <col min="42" max="16384" width="14.125" style="4" customWidth="1"/>
  </cols>
  <sheetData>
    <row r="1" spans="1:39" s="1" customFormat="1" ht="30" customHeight="1">
      <c r="A1" s="6" t="s">
        <v>0</v>
      </c>
      <c r="F1" s="7"/>
      <c r="G1" s="7"/>
      <c r="H1" s="7"/>
      <c r="I1" s="7"/>
      <c r="AC1" s="7"/>
      <c r="AM1" s="7"/>
    </row>
    <row r="2" spans="1:41" s="1" customFormat="1" ht="36" customHeight="1">
      <c r="A2" s="106" t="s">
        <v>1</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row>
    <row r="3" spans="1:39" s="2" customFormat="1" ht="42" customHeight="1">
      <c r="A3" s="8" t="s">
        <v>199</v>
      </c>
      <c r="B3" s="8"/>
      <c r="C3" s="9"/>
      <c r="D3" s="9"/>
      <c r="E3" s="9"/>
      <c r="F3" s="10"/>
      <c r="G3" s="10"/>
      <c r="H3" s="10"/>
      <c r="I3" s="10"/>
      <c r="J3" s="9"/>
      <c r="K3" s="9"/>
      <c r="L3" s="9"/>
      <c r="M3" s="9"/>
      <c r="N3" s="9"/>
      <c r="O3" s="9"/>
      <c r="P3" s="9"/>
      <c r="Q3" s="9"/>
      <c r="R3" s="9"/>
      <c r="S3" s="9"/>
      <c r="T3" s="9"/>
      <c r="U3" s="9"/>
      <c r="V3" s="9"/>
      <c r="W3" s="9"/>
      <c r="X3" s="9"/>
      <c r="Y3" s="9"/>
      <c r="Z3" s="9"/>
      <c r="AA3" s="9"/>
      <c r="AB3" s="9"/>
      <c r="AC3" s="10"/>
      <c r="AD3" s="9"/>
      <c r="AE3" s="9"/>
      <c r="AM3" s="20"/>
    </row>
    <row r="4" spans="1:40" s="3" customFormat="1" ht="61.5" customHeight="1">
      <c r="A4" s="103" t="s">
        <v>3</v>
      </c>
      <c r="B4" s="103" t="s">
        <v>4</v>
      </c>
      <c r="C4" s="96" t="s">
        <v>5</v>
      </c>
      <c r="D4" s="96" t="s">
        <v>6</v>
      </c>
      <c r="E4" s="96" t="s">
        <v>7</v>
      </c>
      <c r="F4" s="107" t="s">
        <v>8</v>
      </c>
      <c r="G4" s="108"/>
      <c r="H4" s="108"/>
      <c r="I4" s="109"/>
      <c r="J4" s="96" t="s">
        <v>9</v>
      </c>
      <c r="K4" s="96"/>
      <c r="L4" s="96" t="s">
        <v>10</v>
      </c>
      <c r="M4" s="96"/>
      <c r="N4" s="96" t="s">
        <v>11</v>
      </c>
      <c r="O4" s="96"/>
      <c r="P4" s="96" t="s">
        <v>12</v>
      </c>
      <c r="Q4" s="96"/>
      <c r="R4" s="96" t="s">
        <v>13</v>
      </c>
      <c r="S4" s="96"/>
      <c r="T4" s="96"/>
      <c r="U4" s="96" t="s">
        <v>14</v>
      </c>
      <c r="V4" s="96"/>
      <c r="W4" s="96"/>
      <c r="X4" s="96"/>
      <c r="Y4" s="96"/>
      <c r="Z4" s="96"/>
      <c r="AA4" s="96"/>
      <c r="AB4" s="96"/>
      <c r="AC4" s="96"/>
      <c r="AD4" s="96"/>
      <c r="AE4" s="96"/>
      <c r="AF4" s="96"/>
      <c r="AG4" s="96"/>
      <c r="AH4" s="110" t="s">
        <v>15</v>
      </c>
      <c r="AI4" s="111"/>
      <c r="AJ4" s="110" t="s">
        <v>16</v>
      </c>
      <c r="AK4" s="111"/>
      <c r="AL4" s="96" t="s">
        <v>17</v>
      </c>
      <c r="AM4" s="97" t="s">
        <v>18</v>
      </c>
      <c r="AN4" s="96" t="s">
        <v>19</v>
      </c>
    </row>
    <row r="5" spans="1:40" s="3" customFormat="1" ht="47.25" customHeight="1">
      <c r="A5" s="104" t="s">
        <v>3</v>
      </c>
      <c r="B5" s="104" t="s">
        <v>3</v>
      </c>
      <c r="C5" s="96" t="s">
        <v>5</v>
      </c>
      <c r="D5" s="96" t="s">
        <v>6</v>
      </c>
      <c r="E5" s="96" t="s">
        <v>7</v>
      </c>
      <c r="F5" s="100" t="s">
        <v>20</v>
      </c>
      <c r="G5" s="100" t="s">
        <v>200</v>
      </c>
      <c r="H5" s="100" t="s">
        <v>22</v>
      </c>
      <c r="I5" s="97" t="s">
        <v>23</v>
      </c>
      <c r="J5" s="96" t="s">
        <v>24</v>
      </c>
      <c r="K5" s="96" t="s">
        <v>23</v>
      </c>
      <c r="L5" s="96" t="s">
        <v>24</v>
      </c>
      <c r="M5" s="96" t="s">
        <v>23</v>
      </c>
      <c r="N5" s="96" t="s">
        <v>24</v>
      </c>
      <c r="O5" s="96" t="s">
        <v>23</v>
      </c>
      <c r="P5" s="96" t="s">
        <v>24</v>
      </c>
      <c r="Q5" s="96" t="s">
        <v>23</v>
      </c>
      <c r="R5" s="96" t="s">
        <v>24</v>
      </c>
      <c r="S5" s="96" t="s">
        <v>23</v>
      </c>
      <c r="T5" s="96" t="s">
        <v>25</v>
      </c>
      <c r="U5" s="96" t="s">
        <v>26</v>
      </c>
      <c r="V5" s="96"/>
      <c r="W5" s="96"/>
      <c r="X5" s="96"/>
      <c r="Y5" s="96" t="s">
        <v>27</v>
      </c>
      <c r="Z5" s="96"/>
      <c r="AA5" s="96"/>
      <c r="AB5" s="96" t="s">
        <v>28</v>
      </c>
      <c r="AC5" s="96"/>
      <c r="AD5" s="96" t="s">
        <v>29</v>
      </c>
      <c r="AE5" s="96"/>
      <c r="AF5" s="96" t="s">
        <v>30</v>
      </c>
      <c r="AG5" s="96"/>
      <c r="AH5" s="96" t="s">
        <v>24</v>
      </c>
      <c r="AI5" s="96" t="s">
        <v>23</v>
      </c>
      <c r="AJ5" s="96" t="s">
        <v>24</v>
      </c>
      <c r="AK5" s="96" t="s">
        <v>23</v>
      </c>
      <c r="AL5" s="96"/>
      <c r="AM5" s="98"/>
      <c r="AN5" s="96"/>
    </row>
    <row r="6" spans="1:40" s="3" customFormat="1" ht="78">
      <c r="A6" s="105" t="s">
        <v>3</v>
      </c>
      <c r="B6" s="105" t="s">
        <v>3</v>
      </c>
      <c r="C6" s="96" t="s">
        <v>5</v>
      </c>
      <c r="D6" s="96" t="s">
        <v>6</v>
      </c>
      <c r="E6" s="96" t="s">
        <v>7</v>
      </c>
      <c r="F6" s="100"/>
      <c r="G6" s="100"/>
      <c r="H6" s="100"/>
      <c r="I6" s="99"/>
      <c r="J6" s="96"/>
      <c r="K6" s="96"/>
      <c r="L6" s="96"/>
      <c r="M6" s="96"/>
      <c r="N6" s="96"/>
      <c r="O6" s="96"/>
      <c r="P6" s="96"/>
      <c r="Q6" s="96"/>
      <c r="R6" s="96"/>
      <c r="S6" s="96"/>
      <c r="T6" s="96"/>
      <c r="U6" s="11" t="s">
        <v>31</v>
      </c>
      <c r="V6" s="11" t="s">
        <v>32</v>
      </c>
      <c r="W6" s="11" t="s">
        <v>33</v>
      </c>
      <c r="X6" s="11" t="s">
        <v>23</v>
      </c>
      <c r="Y6" s="11" t="s">
        <v>34</v>
      </c>
      <c r="Z6" s="11" t="s">
        <v>35</v>
      </c>
      <c r="AA6" s="11" t="s">
        <v>23</v>
      </c>
      <c r="AB6" s="17" t="s">
        <v>24</v>
      </c>
      <c r="AC6" s="12" t="s">
        <v>23</v>
      </c>
      <c r="AD6" s="17" t="s">
        <v>24</v>
      </c>
      <c r="AE6" s="11" t="s">
        <v>23</v>
      </c>
      <c r="AF6" s="17" t="s">
        <v>24</v>
      </c>
      <c r="AG6" s="11" t="s">
        <v>23</v>
      </c>
      <c r="AH6" s="96"/>
      <c r="AI6" s="96"/>
      <c r="AJ6" s="96"/>
      <c r="AK6" s="96"/>
      <c r="AL6" s="96"/>
      <c r="AM6" s="99"/>
      <c r="AN6" s="96"/>
    </row>
    <row r="7" spans="1:40" ht="129.75">
      <c r="A7" s="13" t="s">
        <v>201</v>
      </c>
      <c r="B7" s="13" t="s">
        <v>36</v>
      </c>
      <c r="C7" s="13" t="s">
        <v>202</v>
      </c>
      <c r="D7" s="13" t="s">
        <v>202</v>
      </c>
      <c r="E7" s="13" t="s">
        <v>203</v>
      </c>
      <c r="F7" s="14">
        <v>300</v>
      </c>
      <c r="G7" s="14">
        <v>300</v>
      </c>
      <c r="H7" s="14">
        <f aca="true" t="shared" si="0" ref="H7:H38">G7-F7</f>
        <v>0</v>
      </c>
      <c r="I7" s="14">
        <f>IF(H7&lt;&gt;0,0,5)</f>
        <v>5</v>
      </c>
      <c r="J7" s="13" t="s">
        <v>39</v>
      </c>
      <c r="K7" s="13">
        <f>IF(J7="是",10,0)</f>
        <v>10</v>
      </c>
      <c r="L7" s="13" t="s">
        <v>39</v>
      </c>
      <c r="M7" s="13">
        <f>IF(L7="是",10,0)</f>
        <v>10</v>
      </c>
      <c r="N7" s="13" t="s">
        <v>40</v>
      </c>
      <c r="O7" s="13">
        <f>IF(N7="是",5,0)</f>
        <v>0</v>
      </c>
      <c r="P7" s="13" t="s">
        <v>40</v>
      </c>
      <c r="Q7" s="13">
        <f>IF(P7="是",10,0)</f>
        <v>0</v>
      </c>
      <c r="R7" s="13" t="s">
        <v>39</v>
      </c>
      <c r="S7" s="13">
        <f>IF(R7="是",5,0)</f>
        <v>5</v>
      </c>
      <c r="T7" s="13"/>
      <c r="U7" s="13">
        <v>3</v>
      </c>
      <c r="V7" s="13">
        <v>9</v>
      </c>
      <c r="W7" s="13">
        <v>12</v>
      </c>
      <c r="X7" s="13">
        <f>IF(W7&gt;=7,5,0)</f>
        <v>5</v>
      </c>
      <c r="Y7" s="13">
        <v>9</v>
      </c>
      <c r="Z7" s="18">
        <f>Y7/W7</f>
        <v>0.75</v>
      </c>
      <c r="AA7" s="13">
        <f>IF(Z7&gt;=70%,5,0)</f>
        <v>5</v>
      </c>
      <c r="AB7" s="13" t="s">
        <v>40</v>
      </c>
      <c r="AC7" s="14">
        <f>10/W7*8</f>
        <v>6.666666666666667</v>
      </c>
      <c r="AD7" s="13" t="s">
        <v>39</v>
      </c>
      <c r="AE7" s="13">
        <f>IF(AD7="是",10,0)</f>
        <v>10</v>
      </c>
      <c r="AF7" s="13" t="s">
        <v>39</v>
      </c>
      <c r="AG7" s="14">
        <v>10</v>
      </c>
      <c r="AH7" s="13" t="s">
        <v>39</v>
      </c>
      <c r="AI7" s="13">
        <f>IF(AH7="是",10,0)</f>
        <v>10</v>
      </c>
      <c r="AJ7" s="13" t="s">
        <v>39</v>
      </c>
      <c r="AK7" s="13">
        <f>IF(AJ7="是",10,0)</f>
        <v>10</v>
      </c>
      <c r="AL7" s="13" t="s">
        <v>204</v>
      </c>
      <c r="AM7" s="19">
        <f>K7+M7+O7+Q7+S7+X7+AA7+AC7+AE7+AG7+AI7+AK7</f>
        <v>81.66666666666666</v>
      </c>
      <c r="AN7" s="13" t="s">
        <v>42</v>
      </c>
    </row>
    <row r="8" spans="1:40" ht="103.5">
      <c r="A8" s="13" t="s">
        <v>205</v>
      </c>
      <c r="B8" s="13" t="s">
        <v>36</v>
      </c>
      <c r="C8" s="13" t="s">
        <v>202</v>
      </c>
      <c r="D8" s="13" t="s">
        <v>202</v>
      </c>
      <c r="E8" s="13" t="s">
        <v>206</v>
      </c>
      <c r="F8" s="14">
        <v>50</v>
      </c>
      <c r="G8" s="14">
        <v>50</v>
      </c>
      <c r="H8" s="14">
        <f t="shared" si="0"/>
        <v>0</v>
      </c>
      <c r="I8" s="14">
        <f aca="true" t="shared" si="1" ref="I8:I47">IF(H8&lt;&gt;0,0,5)</f>
        <v>5</v>
      </c>
      <c r="J8" s="13" t="s">
        <v>39</v>
      </c>
      <c r="K8" s="13">
        <f aca="true" t="shared" si="2" ref="K8:K13">IF(J8="是",10,0)</f>
        <v>10</v>
      </c>
      <c r="L8" s="13" t="s">
        <v>39</v>
      </c>
      <c r="M8" s="13">
        <f aca="true" t="shared" si="3" ref="M8:M17">IF(L8="是",10,0)</f>
        <v>10</v>
      </c>
      <c r="N8" s="13" t="s">
        <v>40</v>
      </c>
      <c r="O8" s="13">
        <f aca="true" t="shared" si="4" ref="O8:O30">IF(N8="是",5,0)</f>
        <v>0</v>
      </c>
      <c r="P8" s="13" t="s">
        <v>40</v>
      </c>
      <c r="Q8" s="13">
        <f aca="true" t="shared" si="5" ref="Q8:Q17">IF(P8="是",10,0)</f>
        <v>0</v>
      </c>
      <c r="R8" s="13" t="s">
        <v>39</v>
      </c>
      <c r="S8" s="13">
        <f aca="true" t="shared" si="6" ref="S8:S14">IF(R8="是",5,0)</f>
        <v>5</v>
      </c>
      <c r="T8" s="13"/>
      <c r="U8" s="13">
        <v>3</v>
      </c>
      <c r="V8" s="13">
        <v>9</v>
      </c>
      <c r="W8" s="13">
        <v>15</v>
      </c>
      <c r="X8" s="13">
        <f aca="true" t="shared" si="7" ref="X8:X16">IF(W8&gt;=7,5,0)</f>
        <v>5</v>
      </c>
      <c r="Y8" s="13">
        <v>12</v>
      </c>
      <c r="Z8" s="18">
        <f aca="true" t="shared" si="8" ref="Z8:Z47">Y8/W8</f>
        <v>0.8</v>
      </c>
      <c r="AA8" s="13">
        <f aca="true" t="shared" si="9" ref="AA8:AA16">IF(Z8&gt;=70%,5,0)</f>
        <v>5</v>
      </c>
      <c r="AB8" s="13" t="s">
        <v>40</v>
      </c>
      <c r="AC8" s="19">
        <f>10/W8*5</f>
        <v>3.333333333333333</v>
      </c>
      <c r="AD8" s="13" t="s">
        <v>39</v>
      </c>
      <c r="AE8" s="13">
        <f aca="true" t="shared" si="10" ref="AE8:AE16">IF(AD8="是",10,0)</f>
        <v>10</v>
      </c>
      <c r="AF8" s="13" t="s">
        <v>39</v>
      </c>
      <c r="AG8" s="13">
        <v>10</v>
      </c>
      <c r="AH8" s="13" t="s">
        <v>39</v>
      </c>
      <c r="AI8" s="13">
        <f aca="true" t="shared" si="11" ref="AI8:AI47">IF(AH8="是",10,0)</f>
        <v>10</v>
      </c>
      <c r="AJ8" s="13" t="s">
        <v>39</v>
      </c>
      <c r="AK8" s="13">
        <f aca="true" t="shared" si="12" ref="AK8:AK47">IF(AJ8="是",10,0)</f>
        <v>10</v>
      </c>
      <c r="AL8" s="13" t="s">
        <v>207</v>
      </c>
      <c r="AM8" s="19">
        <f>K8+M8+O8+Q8+S8+X8+AA8+AC8+AE8+AG8+AI8+AK8</f>
        <v>78.33333333333334</v>
      </c>
      <c r="AN8" s="13" t="s">
        <v>42</v>
      </c>
    </row>
    <row r="9" spans="1:40" ht="51.75">
      <c r="A9" s="13" t="s">
        <v>208</v>
      </c>
      <c r="B9" s="13" t="s">
        <v>36</v>
      </c>
      <c r="C9" s="15" t="s">
        <v>202</v>
      </c>
      <c r="D9" s="15" t="s">
        <v>202</v>
      </c>
      <c r="E9" s="13" t="s">
        <v>209</v>
      </c>
      <c r="F9" s="14">
        <v>831.5</v>
      </c>
      <c r="G9" s="14">
        <v>831.5</v>
      </c>
      <c r="H9" s="14">
        <f t="shared" si="0"/>
        <v>0</v>
      </c>
      <c r="I9" s="14">
        <f t="shared" si="1"/>
        <v>5</v>
      </c>
      <c r="J9" s="13" t="s">
        <v>39</v>
      </c>
      <c r="K9" s="13">
        <f t="shared" si="2"/>
        <v>10</v>
      </c>
      <c r="L9" s="13" t="s">
        <v>39</v>
      </c>
      <c r="M9" s="13">
        <f t="shared" si="3"/>
        <v>10</v>
      </c>
      <c r="N9" s="13" t="s">
        <v>40</v>
      </c>
      <c r="O9" s="13">
        <f t="shared" si="4"/>
        <v>0</v>
      </c>
      <c r="P9" s="13" t="s">
        <v>40</v>
      </c>
      <c r="Q9" s="13">
        <f t="shared" si="5"/>
        <v>0</v>
      </c>
      <c r="R9" s="13" t="s">
        <v>39</v>
      </c>
      <c r="S9" s="13">
        <f t="shared" si="6"/>
        <v>5</v>
      </c>
      <c r="T9" s="13"/>
      <c r="U9" s="13">
        <v>3</v>
      </c>
      <c r="V9" s="13">
        <v>8</v>
      </c>
      <c r="W9" s="13">
        <v>22</v>
      </c>
      <c r="X9" s="13">
        <f t="shared" si="7"/>
        <v>5</v>
      </c>
      <c r="Y9" s="13">
        <v>22</v>
      </c>
      <c r="Z9" s="18">
        <f t="shared" si="8"/>
        <v>1</v>
      </c>
      <c r="AA9" s="13">
        <f t="shared" si="9"/>
        <v>5</v>
      </c>
      <c r="AB9" s="13" t="s">
        <v>40</v>
      </c>
      <c r="AC9" s="19">
        <f>10/W9*8</f>
        <v>3.6363636363636362</v>
      </c>
      <c r="AD9" s="13" t="s">
        <v>39</v>
      </c>
      <c r="AE9" s="13">
        <f t="shared" si="10"/>
        <v>10</v>
      </c>
      <c r="AF9" s="13" t="s">
        <v>39</v>
      </c>
      <c r="AG9" s="13">
        <v>10</v>
      </c>
      <c r="AH9" s="13" t="s">
        <v>39</v>
      </c>
      <c r="AI9" s="13">
        <f t="shared" si="11"/>
        <v>10</v>
      </c>
      <c r="AJ9" s="13" t="s">
        <v>39</v>
      </c>
      <c r="AK9" s="13">
        <f t="shared" si="12"/>
        <v>10</v>
      </c>
      <c r="AL9" s="13" t="s">
        <v>210</v>
      </c>
      <c r="AM9" s="19">
        <f aca="true" t="shared" si="13" ref="AM9:AM47">K9+M9+O9+Q9+S9+X9+AA9+AC9+AE9+AG9+AI9+AK9</f>
        <v>78.63636363636363</v>
      </c>
      <c r="AN9" s="13" t="s">
        <v>42</v>
      </c>
    </row>
    <row r="10" spans="1:40" ht="64.5">
      <c r="A10" s="13" t="s">
        <v>211</v>
      </c>
      <c r="B10" s="13" t="s">
        <v>36</v>
      </c>
      <c r="C10" s="15" t="s">
        <v>202</v>
      </c>
      <c r="D10" s="15" t="s">
        <v>202</v>
      </c>
      <c r="E10" s="13" t="s">
        <v>212</v>
      </c>
      <c r="F10" s="14">
        <v>210</v>
      </c>
      <c r="G10" s="14">
        <v>210</v>
      </c>
      <c r="H10" s="14">
        <f t="shared" si="0"/>
        <v>0</v>
      </c>
      <c r="I10" s="14">
        <f t="shared" si="1"/>
        <v>5</v>
      </c>
      <c r="J10" s="13" t="s">
        <v>39</v>
      </c>
      <c r="K10" s="13">
        <f t="shared" si="2"/>
        <v>10</v>
      </c>
      <c r="L10" s="13" t="s">
        <v>39</v>
      </c>
      <c r="M10" s="13">
        <f t="shared" si="3"/>
        <v>10</v>
      </c>
      <c r="N10" s="13" t="s">
        <v>40</v>
      </c>
      <c r="O10" s="13">
        <f t="shared" si="4"/>
        <v>0</v>
      </c>
      <c r="P10" s="13" t="s">
        <v>39</v>
      </c>
      <c r="Q10" s="13">
        <f t="shared" si="5"/>
        <v>10</v>
      </c>
      <c r="R10" s="13" t="s">
        <v>39</v>
      </c>
      <c r="S10" s="13">
        <f t="shared" si="6"/>
        <v>5</v>
      </c>
      <c r="T10" s="13"/>
      <c r="U10" s="13">
        <v>3</v>
      </c>
      <c r="V10" s="13">
        <v>8</v>
      </c>
      <c r="W10" s="13">
        <v>13</v>
      </c>
      <c r="X10" s="13">
        <f t="shared" si="7"/>
        <v>5</v>
      </c>
      <c r="Y10" s="13">
        <v>11</v>
      </c>
      <c r="Z10" s="18">
        <f t="shared" si="8"/>
        <v>0.8461538461538461</v>
      </c>
      <c r="AA10" s="13">
        <f t="shared" si="9"/>
        <v>5</v>
      </c>
      <c r="AB10" s="13" t="s">
        <v>40</v>
      </c>
      <c r="AC10" s="19">
        <f>10/W10*11</f>
        <v>8.461538461538462</v>
      </c>
      <c r="AD10" s="13" t="s">
        <v>39</v>
      </c>
      <c r="AE10" s="13">
        <f t="shared" si="10"/>
        <v>10</v>
      </c>
      <c r="AF10" s="13" t="s">
        <v>40</v>
      </c>
      <c r="AG10" s="13">
        <f>10/W10*12</f>
        <v>9.230769230769232</v>
      </c>
      <c r="AH10" s="13" t="s">
        <v>39</v>
      </c>
      <c r="AI10" s="13">
        <f t="shared" si="11"/>
        <v>10</v>
      </c>
      <c r="AJ10" s="13" t="s">
        <v>39</v>
      </c>
      <c r="AK10" s="13">
        <f t="shared" si="12"/>
        <v>10</v>
      </c>
      <c r="AL10" s="13" t="s">
        <v>213</v>
      </c>
      <c r="AM10" s="19">
        <f t="shared" si="13"/>
        <v>92.6923076923077</v>
      </c>
      <c r="AN10" s="13" t="s">
        <v>42</v>
      </c>
    </row>
    <row r="11" spans="1:40" ht="51.75">
      <c r="A11" s="13" t="s">
        <v>214</v>
      </c>
      <c r="B11" s="13" t="s">
        <v>36</v>
      </c>
      <c r="C11" s="15" t="s">
        <v>202</v>
      </c>
      <c r="D11" s="15" t="s">
        <v>202</v>
      </c>
      <c r="E11" s="13" t="s">
        <v>215</v>
      </c>
      <c r="F11" s="14">
        <v>80</v>
      </c>
      <c r="G11" s="14">
        <v>80</v>
      </c>
      <c r="H11" s="14">
        <f t="shared" si="0"/>
        <v>0</v>
      </c>
      <c r="I11" s="14">
        <f t="shared" si="1"/>
        <v>5</v>
      </c>
      <c r="J11" s="13" t="s">
        <v>39</v>
      </c>
      <c r="K11" s="13">
        <f t="shared" si="2"/>
        <v>10</v>
      </c>
      <c r="L11" s="13" t="s">
        <v>39</v>
      </c>
      <c r="M11" s="13">
        <f t="shared" si="3"/>
        <v>10</v>
      </c>
      <c r="N11" s="13" t="s">
        <v>40</v>
      </c>
      <c r="O11" s="13">
        <f t="shared" si="4"/>
        <v>0</v>
      </c>
      <c r="P11" s="13" t="s">
        <v>40</v>
      </c>
      <c r="Q11" s="13">
        <f t="shared" si="5"/>
        <v>0</v>
      </c>
      <c r="R11" s="13" t="s">
        <v>39</v>
      </c>
      <c r="S11" s="13">
        <f t="shared" si="6"/>
        <v>5</v>
      </c>
      <c r="T11" s="13"/>
      <c r="U11" s="13">
        <v>3</v>
      </c>
      <c r="V11" s="13">
        <v>8</v>
      </c>
      <c r="W11" s="13">
        <v>12</v>
      </c>
      <c r="X11" s="13">
        <f t="shared" si="7"/>
        <v>5</v>
      </c>
      <c r="Y11" s="13">
        <v>10</v>
      </c>
      <c r="Z11" s="18">
        <f t="shared" si="8"/>
        <v>0.8333333333333334</v>
      </c>
      <c r="AA11" s="13">
        <f t="shared" si="9"/>
        <v>5</v>
      </c>
      <c r="AB11" s="13" t="s">
        <v>40</v>
      </c>
      <c r="AC11" s="19">
        <f>10/W11*9</f>
        <v>7.5</v>
      </c>
      <c r="AD11" s="13" t="s">
        <v>39</v>
      </c>
      <c r="AE11" s="13">
        <f t="shared" si="10"/>
        <v>10</v>
      </c>
      <c r="AF11" s="13" t="s">
        <v>40</v>
      </c>
      <c r="AG11" s="13">
        <f>10/W11*11</f>
        <v>9.166666666666668</v>
      </c>
      <c r="AH11" s="13" t="s">
        <v>39</v>
      </c>
      <c r="AI11" s="13">
        <f t="shared" si="11"/>
        <v>10</v>
      </c>
      <c r="AJ11" s="13" t="s">
        <v>39</v>
      </c>
      <c r="AK11" s="13">
        <f t="shared" si="12"/>
        <v>10</v>
      </c>
      <c r="AL11" s="13" t="s">
        <v>216</v>
      </c>
      <c r="AM11" s="19">
        <f t="shared" si="13"/>
        <v>81.66666666666667</v>
      </c>
      <c r="AN11" s="13" t="s">
        <v>42</v>
      </c>
    </row>
    <row r="12" spans="1:40" ht="103.5">
      <c r="A12" s="13" t="s">
        <v>217</v>
      </c>
      <c r="B12" s="13" t="s">
        <v>36</v>
      </c>
      <c r="C12" s="15" t="s">
        <v>202</v>
      </c>
      <c r="D12" s="15" t="s">
        <v>202</v>
      </c>
      <c r="E12" s="13" t="s">
        <v>218</v>
      </c>
      <c r="F12" s="14">
        <v>219.31</v>
      </c>
      <c r="G12" s="14">
        <v>219.30691</v>
      </c>
      <c r="H12" s="14">
        <f t="shared" si="0"/>
        <v>-0.00309000000001447</v>
      </c>
      <c r="I12" s="14">
        <f t="shared" si="1"/>
        <v>0</v>
      </c>
      <c r="J12" s="13" t="s">
        <v>39</v>
      </c>
      <c r="K12" s="13">
        <f t="shared" si="2"/>
        <v>10</v>
      </c>
      <c r="L12" s="13" t="s">
        <v>39</v>
      </c>
      <c r="M12" s="13">
        <f t="shared" si="3"/>
        <v>10</v>
      </c>
      <c r="N12" s="13" t="s">
        <v>40</v>
      </c>
      <c r="O12" s="13">
        <f t="shared" si="4"/>
        <v>0</v>
      </c>
      <c r="P12" s="13" t="s">
        <v>39</v>
      </c>
      <c r="Q12" s="13">
        <f t="shared" si="5"/>
        <v>10</v>
      </c>
      <c r="R12" s="13" t="s">
        <v>39</v>
      </c>
      <c r="S12" s="13">
        <f t="shared" si="6"/>
        <v>5</v>
      </c>
      <c r="T12" s="13"/>
      <c r="U12" s="13">
        <v>3</v>
      </c>
      <c r="V12" s="13">
        <v>8</v>
      </c>
      <c r="W12" s="13">
        <v>14</v>
      </c>
      <c r="X12" s="13">
        <f t="shared" si="7"/>
        <v>5</v>
      </c>
      <c r="Y12" s="13">
        <v>11</v>
      </c>
      <c r="Z12" s="18">
        <f t="shared" si="8"/>
        <v>0.7857142857142857</v>
      </c>
      <c r="AA12" s="13">
        <f t="shared" si="9"/>
        <v>5</v>
      </c>
      <c r="AB12" s="13" t="s">
        <v>40</v>
      </c>
      <c r="AC12" s="19">
        <f>10/W12*10</f>
        <v>7.142857142857143</v>
      </c>
      <c r="AD12" s="13" t="s">
        <v>39</v>
      </c>
      <c r="AE12" s="13">
        <f t="shared" si="10"/>
        <v>10</v>
      </c>
      <c r="AF12" s="13" t="s">
        <v>40</v>
      </c>
      <c r="AG12" s="13">
        <f>10/W12*13</f>
        <v>9.285714285714286</v>
      </c>
      <c r="AH12" s="13" t="s">
        <v>39</v>
      </c>
      <c r="AI12" s="13">
        <f t="shared" si="11"/>
        <v>10</v>
      </c>
      <c r="AJ12" s="13" t="s">
        <v>39</v>
      </c>
      <c r="AK12" s="13">
        <f t="shared" si="12"/>
        <v>10</v>
      </c>
      <c r="AL12" s="13" t="s">
        <v>219</v>
      </c>
      <c r="AM12" s="19">
        <f t="shared" si="13"/>
        <v>91.42857142857143</v>
      </c>
      <c r="AN12" s="13" t="s">
        <v>42</v>
      </c>
    </row>
    <row r="13" spans="1:40" ht="39">
      <c r="A13" s="13" t="s">
        <v>220</v>
      </c>
      <c r="B13" s="13" t="s">
        <v>36</v>
      </c>
      <c r="C13" s="15" t="s">
        <v>202</v>
      </c>
      <c r="D13" s="15" t="s">
        <v>202</v>
      </c>
      <c r="E13" s="13" t="s">
        <v>221</v>
      </c>
      <c r="F13" s="14">
        <v>980</v>
      </c>
      <c r="G13" s="14">
        <v>980</v>
      </c>
      <c r="H13" s="14">
        <f t="shared" si="0"/>
        <v>0</v>
      </c>
      <c r="I13" s="14">
        <f t="shared" si="1"/>
        <v>5</v>
      </c>
      <c r="J13" s="13" t="s">
        <v>39</v>
      </c>
      <c r="K13" s="13">
        <f t="shared" si="2"/>
        <v>10</v>
      </c>
      <c r="L13" s="13" t="s">
        <v>39</v>
      </c>
      <c r="M13" s="13">
        <f t="shared" si="3"/>
        <v>10</v>
      </c>
      <c r="N13" s="13" t="s">
        <v>40</v>
      </c>
      <c r="O13" s="13">
        <f t="shared" si="4"/>
        <v>0</v>
      </c>
      <c r="P13" s="13" t="s">
        <v>40</v>
      </c>
      <c r="Q13" s="13">
        <f t="shared" si="5"/>
        <v>0</v>
      </c>
      <c r="R13" s="13" t="s">
        <v>39</v>
      </c>
      <c r="S13" s="13">
        <f t="shared" si="6"/>
        <v>5</v>
      </c>
      <c r="T13" s="13"/>
      <c r="U13" s="13">
        <v>3</v>
      </c>
      <c r="V13" s="13">
        <v>8</v>
      </c>
      <c r="W13" s="13">
        <v>15</v>
      </c>
      <c r="X13" s="13">
        <f t="shared" si="7"/>
        <v>5</v>
      </c>
      <c r="Y13" s="13">
        <v>13</v>
      </c>
      <c r="Z13" s="18">
        <f t="shared" si="8"/>
        <v>0.8666666666666667</v>
      </c>
      <c r="AA13" s="13">
        <f t="shared" si="9"/>
        <v>5</v>
      </c>
      <c r="AB13" s="13" t="s">
        <v>40</v>
      </c>
      <c r="AC13" s="19">
        <f>10/W13*12</f>
        <v>8</v>
      </c>
      <c r="AD13" s="13" t="s">
        <v>39</v>
      </c>
      <c r="AE13" s="13">
        <f t="shared" si="10"/>
        <v>10</v>
      </c>
      <c r="AF13" s="13" t="s">
        <v>39</v>
      </c>
      <c r="AG13" s="13">
        <f>IF(AF13="是",10,0)</f>
        <v>10</v>
      </c>
      <c r="AH13" s="13" t="s">
        <v>39</v>
      </c>
      <c r="AI13" s="13">
        <f t="shared" si="11"/>
        <v>10</v>
      </c>
      <c r="AJ13" s="13" t="s">
        <v>39</v>
      </c>
      <c r="AK13" s="13">
        <f t="shared" si="12"/>
        <v>10</v>
      </c>
      <c r="AL13" s="13" t="s">
        <v>222</v>
      </c>
      <c r="AM13" s="19">
        <f t="shared" si="13"/>
        <v>83</v>
      </c>
      <c r="AN13" s="13" t="s">
        <v>42</v>
      </c>
    </row>
    <row r="14" spans="1:40" ht="78">
      <c r="A14" s="13" t="s">
        <v>223</v>
      </c>
      <c r="B14" s="13" t="s">
        <v>36</v>
      </c>
      <c r="C14" s="15" t="s">
        <v>202</v>
      </c>
      <c r="D14" s="15" t="s">
        <v>202</v>
      </c>
      <c r="E14" s="13" t="s">
        <v>224</v>
      </c>
      <c r="F14" s="14">
        <v>1910</v>
      </c>
      <c r="G14" s="14">
        <v>1910</v>
      </c>
      <c r="H14" s="14">
        <f t="shared" si="0"/>
        <v>0</v>
      </c>
      <c r="I14" s="14">
        <f t="shared" si="1"/>
        <v>5</v>
      </c>
      <c r="J14" s="13" t="s">
        <v>39</v>
      </c>
      <c r="K14" s="13">
        <f aca="true" t="shared" si="14" ref="K14:K27">IF(J14="是",10,0)</f>
        <v>10</v>
      </c>
      <c r="L14" s="13" t="s">
        <v>39</v>
      </c>
      <c r="M14" s="13">
        <f t="shared" si="3"/>
        <v>10</v>
      </c>
      <c r="N14" s="13" t="s">
        <v>40</v>
      </c>
      <c r="O14" s="13">
        <f t="shared" si="4"/>
        <v>0</v>
      </c>
      <c r="P14" s="13" t="s">
        <v>39</v>
      </c>
      <c r="Q14" s="13">
        <f t="shared" si="5"/>
        <v>10</v>
      </c>
      <c r="R14" s="13" t="s">
        <v>39</v>
      </c>
      <c r="S14" s="13">
        <f t="shared" si="6"/>
        <v>5</v>
      </c>
      <c r="T14" s="13"/>
      <c r="U14" s="13">
        <v>3</v>
      </c>
      <c r="V14" s="13">
        <v>9</v>
      </c>
      <c r="W14" s="13">
        <v>14</v>
      </c>
      <c r="X14" s="13">
        <f t="shared" si="7"/>
        <v>5</v>
      </c>
      <c r="Y14" s="13">
        <v>11</v>
      </c>
      <c r="Z14" s="18">
        <f t="shared" si="8"/>
        <v>0.7857142857142857</v>
      </c>
      <c r="AA14" s="13">
        <f t="shared" si="9"/>
        <v>5</v>
      </c>
      <c r="AB14" s="13" t="s">
        <v>40</v>
      </c>
      <c r="AC14" s="19">
        <f>10/W14*5</f>
        <v>3.5714285714285716</v>
      </c>
      <c r="AD14" s="13" t="s">
        <v>39</v>
      </c>
      <c r="AE14" s="13">
        <f t="shared" si="10"/>
        <v>10</v>
      </c>
      <c r="AF14" s="13" t="s">
        <v>39</v>
      </c>
      <c r="AG14" s="13">
        <f>IF(AF14="是",10,0)</f>
        <v>10</v>
      </c>
      <c r="AH14" s="13" t="s">
        <v>39</v>
      </c>
      <c r="AI14" s="13">
        <f t="shared" si="11"/>
        <v>10</v>
      </c>
      <c r="AJ14" s="13" t="s">
        <v>39</v>
      </c>
      <c r="AK14" s="13">
        <f t="shared" si="12"/>
        <v>10</v>
      </c>
      <c r="AL14" s="13" t="s">
        <v>225</v>
      </c>
      <c r="AM14" s="19">
        <f t="shared" si="13"/>
        <v>88.57142857142857</v>
      </c>
      <c r="AN14" s="13" t="s">
        <v>42</v>
      </c>
    </row>
    <row r="15" spans="1:40" ht="64.5">
      <c r="A15" s="13" t="s">
        <v>226</v>
      </c>
      <c r="B15" s="13" t="s">
        <v>36</v>
      </c>
      <c r="C15" s="13" t="s">
        <v>227</v>
      </c>
      <c r="D15" s="13" t="s">
        <v>227</v>
      </c>
      <c r="E15" s="13" t="s">
        <v>228</v>
      </c>
      <c r="F15" s="14">
        <v>80</v>
      </c>
      <c r="G15" s="14">
        <v>80</v>
      </c>
      <c r="H15" s="14">
        <f t="shared" si="0"/>
        <v>0</v>
      </c>
      <c r="I15" s="14">
        <f t="shared" si="1"/>
        <v>5</v>
      </c>
      <c r="J15" s="13" t="s">
        <v>39</v>
      </c>
      <c r="K15" s="13">
        <f t="shared" si="14"/>
        <v>10</v>
      </c>
      <c r="L15" s="13" t="s">
        <v>39</v>
      </c>
      <c r="M15" s="13">
        <f t="shared" si="3"/>
        <v>10</v>
      </c>
      <c r="N15" s="13" t="s">
        <v>40</v>
      </c>
      <c r="O15" s="13">
        <f t="shared" si="4"/>
        <v>0</v>
      </c>
      <c r="P15" s="13" t="s">
        <v>39</v>
      </c>
      <c r="Q15" s="13">
        <f t="shared" si="5"/>
        <v>10</v>
      </c>
      <c r="R15" s="13" t="s">
        <v>39</v>
      </c>
      <c r="S15" s="13">
        <f aca="true" t="shared" si="15" ref="S15:S47">IF(R15="是",5,0)</f>
        <v>5</v>
      </c>
      <c r="T15" s="13"/>
      <c r="U15" s="13">
        <v>3</v>
      </c>
      <c r="V15" s="13">
        <v>8</v>
      </c>
      <c r="W15" s="13">
        <v>9</v>
      </c>
      <c r="X15" s="13">
        <f t="shared" si="7"/>
        <v>5</v>
      </c>
      <c r="Y15" s="13">
        <v>9</v>
      </c>
      <c r="Z15" s="18">
        <f t="shared" si="8"/>
        <v>1</v>
      </c>
      <c r="AA15" s="13">
        <f t="shared" si="9"/>
        <v>5</v>
      </c>
      <c r="AB15" s="13" t="s">
        <v>40</v>
      </c>
      <c r="AC15" s="19">
        <f>10/W15*8</f>
        <v>8.88888888888889</v>
      </c>
      <c r="AD15" s="13" t="s">
        <v>39</v>
      </c>
      <c r="AE15" s="13">
        <f t="shared" si="10"/>
        <v>10</v>
      </c>
      <c r="AF15" s="13" t="s">
        <v>39</v>
      </c>
      <c r="AG15" s="13">
        <f>10/W15*8</f>
        <v>8.88888888888889</v>
      </c>
      <c r="AH15" s="13" t="s">
        <v>39</v>
      </c>
      <c r="AI15" s="13">
        <f t="shared" si="11"/>
        <v>10</v>
      </c>
      <c r="AJ15" s="13" t="s">
        <v>39</v>
      </c>
      <c r="AK15" s="13">
        <f t="shared" si="12"/>
        <v>10</v>
      </c>
      <c r="AL15" s="13" t="s">
        <v>229</v>
      </c>
      <c r="AM15" s="19">
        <f t="shared" si="13"/>
        <v>92.77777777777777</v>
      </c>
      <c r="AN15" s="13" t="s">
        <v>42</v>
      </c>
    </row>
    <row r="16" spans="1:40" ht="78">
      <c r="A16" s="13" t="s">
        <v>230</v>
      </c>
      <c r="B16" s="13" t="s">
        <v>36</v>
      </c>
      <c r="C16" s="16" t="s">
        <v>231</v>
      </c>
      <c r="D16" s="16" t="s">
        <v>231</v>
      </c>
      <c r="E16" s="13" t="s">
        <v>232</v>
      </c>
      <c r="F16" s="14">
        <v>288.8</v>
      </c>
      <c r="G16" s="14">
        <v>288.797473</v>
      </c>
      <c r="H16" s="14">
        <f t="shared" si="0"/>
        <v>-0.0025269999999864012</v>
      </c>
      <c r="I16" s="14">
        <f t="shared" si="1"/>
        <v>0</v>
      </c>
      <c r="J16" s="13" t="s">
        <v>39</v>
      </c>
      <c r="K16" s="13">
        <f t="shared" si="14"/>
        <v>10</v>
      </c>
      <c r="L16" s="13" t="s">
        <v>39</v>
      </c>
      <c r="M16" s="13">
        <f t="shared" si="3"/>
        <v>10</v>
      </c>
      <c r="N16" s="13" t="s">
        <v>40</v>
      </c>
      <c r="O16" s="13">
        <f t="shared" si="4"/>
        <v>0</v>
      </c>
      <c r="P16" s="13" t="s">
        <v>39</v>
      </c>
      <c r="Q16" s="13">
        <f t="shared" si="5"/>
        <v>10</v>
      </c>
      <c r="R16" s="13" t="s">
        <v>39</v>
      </c>
      <c r="S16" s="13">
        <f t="shared" si="15"/>
        <v>5</v>
      </c>
      <c r="T16" s="13"/>
      <c r="U16" s="13">
        <v>3</v>
      </c>
      <c r="V16" s="13">
        <v>8</v>
      </c>
      <c r="W16" s="13">
        <v>28</v>
      </c>
      <c r="X16" s="13">
        <f t="shared" si="7"/>
        <v>5</v>
      </c>
      <c r="Y16" s="13">
        <v>27</v>
      </c>
      <c r="Z16" s="18">
        <f t="shared" si="8"/>
        <v>0.9642857142857143</v>
      </c>
      <c r="AA16" s="13">
        <f t="shared" si="9"/>
        <v>5</v>
      </c>
      <c r="AB16" s="13" t="s">
        <v>40</v>
      </c>
      <c r="AC16" s="19">
        <f>10/W16*15</f>
        <v>5.357142857142858</v>
      </c>
      <c r="AD16" s="13" t="s">
        <v>39</v>
      </c>
      <c r="AE16" s="13">
        <f t="shared" si="10"/>
        <v>10</v>
      </c>
      <c r="AF16" s="13" t="s">
        <v>40</v>
      </c>
      <c r="AG16" s="19">
        <f>10/W16*26</f>
        <v>9.285714285714286</v>
      </c>
      <c r="AH16" s="13" t="s">
        <v>39</v>
      </c>
      <c r="AI16" s="13">
        <f t="shared" si="11"/>
        <v>10</v>
      </c>
      <c r="AJ16" s="13" t="s">
        <v>39</v>
      </c>
      <c r="AK16" s="13">
        <f t="shared" si="12"/>
        <v>10</v>
      </c>
      <c r="AL16" s="13" t="s">
        <v>233</v>
      </c>
      <c r="AM16" s="19">
        <f t="shared" si="13"/>
        <v>89.64285714285715</v>
      </c>
      <c r="AN16" s="13" t="s">
        <v>42</v>
      </c>
    </row>
    <row r="17" spans="1:40" ht="51.75">
      <c r="A17" s="13" t="s">
        <v>234</v>
      </c>
      <c r="B17" s="13" t="s">
        <v>235</v>
      </c>
      <c r="C17" s="13" t="s">
        <v>227</v>
      </c>
      <c r="D17" s="13" t="s">
        <v>227</v>
      </c>
      <c r="E17" s="13" t="s">
        <v>236</v>
      </c>
      <c r="F17" s="14">
        <v>200</v>
      </c>
      <c r="G17" s="14">
        <v>200</v>
      </c>
      <c r="H17" s="14">
        <f t="shared" si="0"/>
        <v>0</v>
      </c>
      <c r="I17" s="14">
        <f t="shared" si="1"/>
        <v>5</v>
      </c>
      <c r="J17" s="13" t="s">
        <v>39</v>
      </c>
      <c r="K17" s="13">
        <f t="shared" si="14"/>
        <v>10</v>
      </c>
      <c r="L17" s="13" t="s">
        <v>39</v>
      </c>
      <c r="M17" s="13">
        <f t="shared" si="3"/>
        <v>10</v>
      </c>
      <c r="N17" s="13" t="s">
        <v>40</v>
      </c>
      <c r="O17" s="13">
        <f t="shared" si="4"/>
        <v>0</v>
      </c>
      <c r="P17" s="13" t="s">
        <v>39</v>
      </c>
      <c r="Q17" s="13">
        <f t="shared" si="5"/>
        <v>10</v>
      </c>
      <c r="R17" s="13" t="s">
        <v>40</v>
      </c>
      <c r="S17" s="13">
        <f t="shared" si="15"/>
        <v>0</v>
      </c>
      <c r="T17" s="13" t="s">
        <v>237</v>
      </c>
      <c r="U17" s="13">
        <v>3</v>
      </c>
      <c r="V17" s="13">
        <v>8</v>
      </c>
      <c r="W17" s="13">
        <v>15</v>
      </c>
      <c r="X17" s="13">
        <f aca="true" t="shared" si="16" ref="X17:X47">IF(W17&gt;=7,5,0)</f>
        <v>5</v>
      </c>
      <c r="Y17" s="13">
        <v>15</v>
      </c>
      <c r="Z17" s="18">
        <f t="shared" si="8"/>
        <v>1</v>
      </c>
      <c r="AA17" s="13">
        <f aca="true" t="shared" si="17" ref="AA17:AA47">IF(Z17&gt;=70%,5,0)</f>
        <v>5</v>
      </c>
      <c r="AB17" s="13"/>
      <c r="AC17" s="19">
        <f>10/24*23</f>
        <v>9.583333333333334</v>
      </c>
      <c r="AD17" s="13" t="s">
        <v>39</v>
      </c>
      <c r="AE17" s="13">
        <f aca="true" t="shared" si="18" ref="AE17:AE47">IF(AD17="是",10,0)</f>
        <v>10</v>
      </c>
      <c r="AF17" s="13" t="s">
        <v>40</v>
      </c>
      <c r="AG17" s="19">
        <f>10/W17*14</f>
        <v>9.333333333333332</v>
      </c>
      <c r="AH17" s="13" t="s">
        <v>39</v>
      </c>
      <c r="AI17" s="13">
        <f t="shared" si="11"/>
        <v>10</v>
      </c>
      <c r="AJ17" s="13" t="s">
        <v>39</v>
      </c>
      <c r="AK17" s="13">
        <f t="shared" si="12"/>
        <v>10</v>
      </c>
      <c r="AL17" s="13" t="s">
        <v>238</v>
      </c>
      <c r="AM17" s="19">
        <f t="shared" si="13"/>
        <v>88.91666666666667</v>
      </c>
      <c r="AN17" s="13" t="s">
        <v>42</v>
      </c>
    </row>
    <row r="18" spans="1:40" ht="78">
      <c r="A18" s="13" t="s">
        <v>239</v>
      </c>
      <c r="B18" s="13" t="s">
        <v>70</v>
      </c>
      <c r="C18" s="15" t="s">
        <v>202</v>
      </c>
      <c r="D18" s="15" t="s">
        <v>202</v>
      </c>
      <c r="E18" s="13" t="s">
        <v>240</v>
      </c>
      <c r="F18" s="14">
        <v>300</v>
      </c>
      <c r="G18" s="14">
        <v>300</v>
      </c>
      <c r="H18" s="14">
        <f t="shared" si="0"/>
        <v>0</v>
      </c>
      <c r="I18" s="14">
        <f t="shared" si="1"/>
        <v>5</v>
      </c>
      <c r="J18" s="13" t="s">
        <v>39</v>
      </c>
      <c r="K18" s="13">
        <f t="shared" si="14"/>
        <v>10</v>
      </c>
      <c r="L18" s="13" t="s">
        <v>39</v>
      </c>
      <c r="M18" s="13">
        <f aca="true" t="shared" si="19" ref="M18:M30">IF(L18="是",10,0)</f>
        <v>10</v>
      </c>
      <c r="N18" s="13" t="s">
        <v>40</v>
      </c>
      <c r="O18" s="13">
        <f t="shared" si="4"/>
        <v>0</v>
      </c>
      <c r="P18" s="13" t="s">
        <v>39</v>
      </c>
      <c r="Q18" s="13">
        <f aca="true" t="shared" si="20" ref="Q18:Q28">IF(P18="是",10,0)</f>
        <v>10</v>
      </c>
      <c r="R18" s="13" t="s">
        <v>39</v>
      </c>
      <c r="S18" s="13">
        <f t="shared" si="15"/>
        <v>5</v>
      </c>
      <c r="T18" s="13"/>
      <c r="U18" s="13">
        <v>3</v>
      </c>
      <c r="V18" s="13">
        <v>9</v>
      </c>
      <c r="W18" s="13">
        <v>11</v>
      </c>
      <c r="X18" s="13">
        <f t="shared" si="16"/>
        <v>5</v>
      </c>
      <c r="Y18" s="13">
        <v>9</v>
      </c>
      <c r="Z18" s="18">
        <f t="shared" si="8"/>
        <v>0.8181818181818182</v>
      </c>
      <c r="AA18" s="13">
        <f t="shared" si="17"/>
        <v>5</v>
      </c>
      <c r="AB18" s="13" t="s">
        <v>40</v>
      </c>
      <c r="AC18" s="19">
        <f>10/W18*6</f>
        <v>5.454545454545454</v>
      </c>
      <c r="AD18" s="13" t="s">
        <v>39</v>
      </c>
      <c r="AE18" s="13">
        <f t="shared" si="18"/>
        <v>10</v>
      </c>
      <c r="AF18" s="13" t="s">
        <v>39</v>
      </c>
      <c r="AG18" s="19">
        <v>10</v>
      </c>
      <c r="AH18" s="13" t="s">
        <v>39</v>
      </c>
      <c r="AI18" s="13">
        <f t="shared" si="11"/>
        <v>10</v>
      </c>
      <c r="AJ18" s="13" t="s">
        <v>39</v>
      </c>
      <c r="AK18" s="13">
        <f t="shared" si="12"/>
        <v>10</v>
      </c>
      <c r="AL18" s="13" t="s">
        <v>241</v>
      </c>
      <c r="AM18" s="19">
        <f t="shared" si="13"/>
        <v>90.45454545454545</v>
      </c>
      <c r="AN18" s="13" t="s">
        <v>42</v>
      </c>
    </row>
    <row r="19" spans="1:40" ht="168.75">
      <c r="A19" s="13" t="s">
        <v>242</v>
      </c>
      <c r="B19" s="13" t="s">
        <v>70</v>
      </c>
      <c r="C19" s="15" t="s">
        <v>202</v>
      </c>
      <c r="D19" s="15" t="s">
        <v>202</v>
      </c>
      <c r="E19" s="13" t="s">
        <v>243</v>
      </c>
      <c r="F19" s="14">
        <v>240</v>
      </c>
      <c r="G19" s="14">
        <v>240</v>
      </c>
      <c r="H19" s="14">
        <f t="shared" si="0"/>
        <v>0</v>
      </c>
      <c r="I19" s="14">
        <f t="shared" si="1"/>
        <v>5</v>
      </c>
      <c r="J19" s="13" t="s">
        <v>39</v>
      </c>
      <c r="K19" s="13">
        <f t="shared" si="14"/>
        <v>10</v>
      </c>
      <c r="L19" s="13" t="s">
        <v>39</v>
      </c>
      <c r="M19" s="13">
        <f t="shared" si="19"/>
        <v>10</v>
      </c>
      <c r="N19" s="13" t="s">
        <v>40</v>
      </c>
      <c r="O19" s="13">
        <f t="shared" si="4"/>
        <v>0</v>
      </c>
      <c r="P19" s="13" t="s">
        <v>39</v>
      </c>
      <c r="Q19" s="13">
        <f t="shared" si="20"/>
        <v>10</v>
      </c>
      <c r="R19" s="13" t="s">
        <v>39</v>
      </c>
      <c r="S19" s="13">
        <f t="shared" si="15"/>
        <v>5</v>
      </c>
      <c r="T19" s="13"/>
      <c r="U19" s="13">
        <v>3</v>
      </c>
      <c r="V19" s="13">
        <v>9</v>
      </c>
      <c r="W19" s="13">
        <v>15</v>
      </c>
      <c r="X19" s="13">
        <f t="shared" si="16"/>
        <v>5</v>
      </c>
      <c r="Y19" s="13">
        <v>13</v>
      </c>
      <c r="Z19" s="18">
        <f t="shared" si="8"/>
        <v>0.8666666666666667</v>
      </c>
      <c r="AA19" s="13">
        <f t="shared" si="17"/>
        <v>5</v>
      </c>
      <c r="AB19" s="13" t="s">
        <v>40</v>
      </c>
      <c r="AC19" s="19">
        <f>10/W19*6</f>
        <v>4</v>
      </c>
      <c r="AD19" s="13" t="s">
        <v>39</v>
      </c>
      <c r="AE19" s="13">
        <f t="shared" si="18"/>
        <v>10</v>
      </c>
      <c r="AF19" s="13" t="s">
        <v>39</v>
      </c>
      <c r="AG19" s="19">
        <f aca="true" t="shared" si="21" ref="AG19:AG47">IF(AF19="是",10,0)</f>
        <v>10</v>
      </c>
      <c r="AH19" s="13" t="s">
        <v>39</v>
      </c>
      <c r="AI19" s="13">
        <f t="shared" si="11"/>
        <v>10</v>
      </c>
      <c r="AJ19" s="13" t="s">
        <v>39</v>
      </c>
      <c r="AK19" s="13">
        <f t="shared" si="12"/>
        <v>10</v>
      </c>
      <c r="AL19" s="13" t="s">
        <v>244</v>
      </c>
      <c r="AM19" s="19">
        <f t="shared" si="13"/>
        <v>89</v>
      </c>
      <c r="AN19" s="13" t="s">
        <v>42</v>
      </c>
    </row>
    <row r="20" spans="1:40" ht="64.5">
      <c r="A20" s="13" t="s">
        <v>245</v>
      </c>
      <c r="B20" s="13" t="s">
        <v>70</v>
      </c>
      <c r="C20" s="15" t="s">
        <v>202</v>
      </c>
      <c r="D20" s="15" t="s">
        <v>202</v>
      </c>
      <c r="E20" s="13" t="s">
        <v>246</v>
      </c>
      <c r="F20" s="14">
        <v>900</v>
      </c>
      <c r="G20" s="14">
        <v>900</v>
      </c>
      <c r="H20" s="14">
        <f t="shared" si="0"/>
        <v>0</v>
      </c>
      <c r="I20" s="14">
        <f t="shared" si="1"/>
        <v>5</v>
      </c>
      <c r="J20" s="13" t="s">
        <v>39</v>
      </c>
      <c r="K20" s="13">
        <f t="shared" si="14"/>
        <v>10</v>
      </c>
      <c r="L20" s="13" t="s">
        <v>39</v>
      </c>
      <c r="M20" s="13">
        <f t="shared" si="19"/>
        <v>10</v>
      </c>
      <c r="N20" s="13" t="s">
        <v>40</v>
      </c>
      <c r="O20" s="13">
        <f t="shared" si="4"/>
        <v>0</v>
      </c>
      <c r="P20" s="13" t="s">
        <v>39</v>
      </c>
      <c r="Q20" s="13">
        <f t="shared" si="20"/>
        <v>10</v>
      </c>
      <c r="R20" s="13" t="s">
        <v>39</v>
      </c>
      <c r="S20" s="13">
        <f t="shared" si="15"/>
        <v>5</v>
      </c>
      <c r="T20" s="13"/>
      <c r="U20" s="13">
        <v>3</v>
      </c>
      <c r="V20" s="13">
        <v>9</v>
      </c>
      <c r="W20" s="13">
        <v>29</v>
      </c>
      <c r="X20" s="13">
        <f t="shared" si="16"/>
        <v>5</v>
      </c>
      <c r="Y20" s="13">
        <v>7</v>
      </c>
      <c r="Z20" s="18">
        <f t="shared" si="8"/>
        <v>0.2413793103448276</v>
      </c>
      <c r="AA20" s="13">
        <f t="shared" si="17"/>
        <v>0</v>
      </c>
      <c r="AB20" s="13" t="s">
        <v>40</v>
      </c>
      <c r="AC20" s="19">
        <f>10/W20*27</f>
        <v>9.310344827586208</v>
      </c>
      <c r="AD20" s="13" t="s">
        <v>39</v>
      </c>
      <c r="AE20" s="13">
        <f t="shared" si="18"/>
        <v>10</v>
      </c>
      <c r="AF20" s="13" t="s">
        <v>39</v>
      </c>
      <c r="AG20" s="19">
        <f t="shared" si="21"/>
        <v>10</v>
      </c>
      <c r="AH20" s="13" t="s">
        <v>39</v>
      </c>
      <c r="AI20" s="13">
        <f t="shared" si="11"/>
        <v>10</v>
      </c>
      <c r="AJ20" s="13" t="s">
        <v>39</v>
      </c>
      <c r="AK20" s="13">
        <f t="shared" si="12"/>
        <v>10</v>
      </c>
      <c r="AL20" s="13" t="s">
        <v>247</v>
      </c>
      <c r="AM20" s="19">
        <f t="shared" si="13"/>
        <v>89.3103448275862</v>
      </c>
      <c r="AN20" s="13" t="s">
        <v>42</v>
      </c>
    </row>
    <row r="21" spans="1:40" ht="51.75">
      <c r="A21" s="13" t="s">
        <v>248</v>
      </c>
      <c r="B21" s="13" t="s">
        <v>70</v>
      </c>
      <c r="C21" s="15" t="s">
        <v>202</v>
      </c>
      <c r="D21" s="15" t="s">
        <v>202</v>
      </c>
      <c r="E21" s="13" t="s">
        <v>249</v>
      </c>
      <c r="F21" s="14">
        <v>555</v>
      </c>
      <c r="G21" s="14">
        <v>5555.129999999999</v>
      </c>
      <c r="H21" s="14">
        <f t="shared" si="0"/>
        <v>5000.129999999999</v>
      </c>
      <c r="I21" s="14">
        <f t="shared" si="1"/>
        <v>0</v>
      </c>
      <c r="J21" s="13" t="s">
        <v>39</v>
      </c>
      <c r="K21" s="13">
        <f t="shared" si="14"/>
        <v>10</v>
      </c>
      <c r="L21" s="13" t="s">
        <v>39</v>
      </c>
      <c r="M21" s="13">
        <f t="shared" si="19"/>
        <v>10</v>
      </c>
      <c r="N21" s="13" t="s">
        <v>40</v>
      </c>
      <c r="O21" s="13">
        <f t="shared" si="4"/>
        <v>0</v>
      </c>
      <c r="P21" s="13" t="s">
        <v>39</v>
      </c>
      <c r="Q21" s="13">
        <f t="shared" si="20"/>
        <v>10</v>
      </c>
      <c r="R21" s="13" t="s">
        <v>39</v>
      </c>
      <c r="S21" s="13">
        <f t="shared" si="15"/>
        <v>5</v>
      </c>
      <c r="T21" s="13"/>
      <c r="U21" s="13">
        <v>3</v>
      </c>
      <c r="V21" s="13">
        <v>9</v>
      </c>
      <c r="W21" s="13">
        <v>17</v>
      </c>
      <c r="X21" s="13">
        <f t="shared" si="16"/>
        <v>5</v>
      </c>
      <c r="Y21" s="13">
        <v>14</v>
      </c>
      <c r="Z21" s="18">
        <f t="shared" si="8"/>
        <v>0.8235294117647058</v>
      </c>
      <c r="AA21" s="13">
        <f t="shared" si="17"/>
        <v>5</v>
      </c>
      <c r="AB21" s="13" t="s">
        <v>40</v>
      </c>
      <c r="AC21" s="19">
        <f>10/W21*10</f>
        <v>5.882352941176471</v>
      </c>
      <c r="AD21" s="13" t="s">
        <v>39</v>
      </c>
      <c r="AE21" s="13">
        <f t="shared" si="18"/>
        <v>10</v>
      </c>
      <c r="AF21" s="13" t="s">
        <v>39</v>
      </c>
      <c r="AG21" s="19">
        <f t="shared" si="21"/>
        <v>10</v>
      </c>
      <c r="AH21" s="13" t="s">
        <v>39</v>
      </c>
      <c r="AI21" s="13">
        <f t="shared" si="11"/>
        <v>10</v>
      </c>
      <c r="AJ21" s="13" t="s">
        <v>39</v>
      </c>
      <c r="AK21" s="13">
        <f t="shared" si="12"/>
        <v>10</v>
      </c>
      <c r="AL21" s="13" t="s">
        <v>250</v>
      </c>
      <c r="AM21" s="19">
        <f t="shared" si="13"/>
        <v>90.88235294117646</v>
      </c>
      <c r="AN21" s="13" t="s">
        <v>42</v>
      </c>
    </row>
    <row r="22" spans="1:40" ht="78">
      <c r="A22" s="13" t="s">
        <v>251</v>
      </c>
      <c r="B22" s="13" t="s">
        <v>70</v>
      </c>
      <c r="C22" s="15" t="s">
        <v>202</v>
      </c>
      <c r="D22" s="15" t="s">
        <v>202</v>
      </c>
      <c r="E22" s="13" t="s">
        <v>252</v>
      </c>
      <c r="F22" s="14">
        <v>200</v>
      </c>
      <c r="G22" s="14">
        <v>200</v>
      </c>
      <c r="H22" s="14">
        <f t="shared" si="0"/>
        <v>0</v>
      </c>
      <c r="I22" s="14">
        <f t="shared" si="1"/>
        <v>5</v>
      </c>
      <c r="J22" s="13" t="s">
        <v>39</v>
      </c>
      <c r="K22" s="13">
        <f t="shared" si="14"/>
        <v>10</v>
      </c>
      <c r="L22" s="13" t="s">
        <v>39</v>
      </c>
      <c r="M22" s="13">
        <f t="shared" si="19"/>
        <v>10</v>
      </c>
      <c r="N22" s="13" t="s">
        <v>40</v>
      </c>
      <c r="O22" s="13">
        <f t="shared" si="4"/>
        <v>0</v>
      </c>
      <c r="P22" s="13" t="s">
        <v>39</v>
      </c>
      <c r="Q22" s="13">
        <f t="shared" si="20"/>
        <v>10</v>
      </c>
      <c r="R22" s="13" t="s">
        <v>39</v>
      </c>
      <c r="S22" s="13">
        <f t="shared" si="15"/>
        <v>5</v>
      </c>
      <c r="T22" s="13"/>
      <c r="U22" s="13">
        <v>3</v>
      </c>
      <c r="V22" s="13">
        <v>9</v>
      </c>
      <c r="W22" s="13">
        <v>12</v>
      </c>
      <c r="X22" s="13">
        <f t="shared" si="16"/>
        <v>5</v>
      </c>
      <c r="Y22" s="13">
        <v>12</v>
      </c>
      <c r="Z22" s="18">
        <f t="shared" si="8"/>
        <v>1</v>
      </c>
      <c r="AA22" s="13">
        <f t="shared" si="17"/>
        <v>5</v>
      </c>
      <c r="AB22" s="13" t="s">
        <v>40</v>
      </c>
      <c r="AC22" s="19">
        <f>IF(AB22="是",10,0)</f>
        <v>0</v>
      </c>
      <c r="AD22" s="13" t="s">
        <v>39</v>
      </c>
      <c r="AE22" s="13">
        <f t="shared" si="18"/>
        <v>10</v>
      </c>
      <c r="AF22" s="13" t="s">
        <v>39</v>
      </c>
      <c r="AG22" s="19">
        <f>10/W22*12</f>
        <v>10</v>
      </c>
      <c r="AH22" s="13" t="s">
        <v>39</v>
      </c>
      <c r="AI22" s="13">
        <f t="shared" si="11"/>
        <v>10</v>
      </c>
      <c r="AJ22" s="13" t="s">
        <v>39</v>
      </c>
      <c r="AK22" s="13">
        <f t="shared" si="12"/>
        <v>10</v>
      </c>
      <c r="AL22" s="13" t="s">
        <v>253</v>
      </c>
      <c r="AM22" s="19">
        <f t="shared" si="13"/>
        <v>85</v>
      </c>
      <c r="AN22" s="13" t="s">
        <v>42</v>
      </c>
    </row>
    <row r="23" spans="1:40" ht="90.75">
      <c r="A23" s="13" t="s">
        <v>254</v>
      </c>
      <c r="B23" s="13" t="s">
        <v>70</v>
      </c>
      <c r="C23" s="15" t="s">
        <v>202</v>
      </c>
      <c r="D23" s="15" t="s">
        <v>202</v>
      </c>
      <c r="E23" s="13" t="s">
        <v>255</v>
      </c>
      <c r="F23" s="14">
        <v>3640</v>
      </c>
      <c r="G23" s="14">
        <v>3640</v>
      </c>
      <c r="H23" s="14">
        <f t="shared" si="0"/>
        <v>0</v>
      </c>
      <c r="I23" s="14">
        <f t="shared" si="1"/>
        <v>5</v>
      </c>
      <c r="J23" s="13" t="s">
        <v>39</v>
      </c>
      <c r="K23" s="13">
        <f t="shared" si="14"/>
        <v>10</v>
      </c>
      <c r="L23" s="13" t="s">
        <v>39</v>
      </c>
      <c r="M23" s="13">
        <f t="shared" si="19"/>
        <v>10</v>
      </c>
      <c r="N23" s="13" t="s">
        <v>40</v>
      </c>
      <c r="O23" s="13">
        <f t="shared" si="4"/>
        <v>0</v>
      </c>
      <c r="P23" s="13" t="s">
        <v>39</v>
      </c>
      <c r="Q23" s="13">
        <f t="shared" si="20"/>
        <v>10</v>
      </c>
      <c r="R23" s="13" t="s">
        <v>39</v>
      </c>
      <c r="S23" s="13">
        <f t="shared" si="15"/>
        <v>5</v>
      </c>
      <c r="T23" s="13"/>
      <c r="U23" s="13">
        <v>3</v>
      </c>
      <c r="V23" s="13">
        <v>9</v>
      </c>
      <c r="W23" s="13">
        <v>19</v>
      </c>
      <c r="X23" s="13">
        <f t="shared" si="16"/>
        <v>5</v>
      </c>
      <c r="Y23" s="13">
        <v>16</v>
      </c>
      <c r="Z23" s="18">
        <f t="shared" si="8"/>
        <v>0.8421052631578947</v>
      </c>
      <c r="AA23" s="13">
        <f t="shared" si="17"/>
        <v>5</v>
      </c>
      <c r="AB23" s="13" t="s">
        <v>40</v>
      </c>
      <c r="AC23" s="19">
        <f>10/W23*7</f>
        <v>3.6842105263157894</v>
      </c>
      <c r="AD23" s="13" t="s">
        <v>39</v>
      </c>
      <c r="AE23" s="13">
        <f t="shared" si="18"/>
        <v>10</v>
      </c>
      <c r="AF23" s="13" t="s">
        <v>39</v>
      </c>
      <c r="AG23" s="19">
        <f>10/W23*9</f>
        <v>4.7368421052631575</v>
      </c>
      <c r="AH23" s="13" t="s">
        <v>39</v>
      </c>
      <c r="AI23" s="13">
        <f t="shared" si="11"/>
        <v>10</v>
      </c>
      <c r="AJ23" s="13" t="s">
        <v>39</v>
      </c>
      <c r="AK23" s="13">
        <f t="shared" si="12"/>
        <v>10</v>
      </c>
      <c r="AL23" s="13" t="s">
        <v>256</v>
      </c>
      <c r="AM23" s="19">
        <f t="shared" si="13"/>
        <v>83.42105263157895</v>
      </c>
      <c r="AN23" s="13" t="s">
        <v>42</v>
      </c>
    </row>
    <row r="24" spans="1:40" ht="103.5">
      <c r="A24" s="13" t="s">
        <v>257</v>
      </c>
      <c r="B24" s="13" t="s">
        <v>70</v>
      </c>
      <c r="C24" s="15" t="s">
        <v>202</v>
      </c>
      <c r="D24" s="15" t="s">
        <v>202</v>
      </c>
      <c r="E24" s="13" t="s">
        <v>258</v>
      </c>
      <c r="F24" s="14">
        <v>4000</v>
      </c>
      <c r="G24" s="14">
        <v>4000</v>
      </c>
      <c r="H24" s="14">
        <f t="shared" si="0"/>
        <v>0</v>
      </c>
      <c r="I24" s="14">
        <f t="shared" si="1"/>
        <v>5</v>
      </c>
      <c r="J24" s="13" t="s">
        <v>39</v>
      </c>
      <c r="K24" s="13">
        <f t="shared" si="14"/>
        <v>10</v>
      </c>
      <c r="L24" s="13" t="s">
        <v>39</v>
      </c>
      <c r="M24" s="13">
        <f t="shared" si="19"/>
        <v>10</v>
      </c>
      <c r="N24" s="13" t="s">
        <v>40</v>
      </c>
      <c r="O24" s="13">
        <f t="shared" si="4"/>
        <v>0</v>
      </c>
      <c r="P24" s="13" t="s">
        <v>39</v>
      </c>
      <c r="Q24" s="13">
        <f t="shared" si="20"/>
        <v>10</v>
      </c>
      <c r="R24" s="13" t="s">
        <v>39</v>
      </c>
      <c r="S24" s="13">
        <f t="shared" si="15"/>
        <v>5</v>
      </c>
      <c r="T24" s="13"/>
      <c r="U24" s="13">
        <v>3</v>
      </c>
      <c r="V24" s="13">
        <v>9</v>
      </c>
      <c r="W24" s="13">
        <v>14</v>
      </c>
      <c r="X24" s="13">
        <f t="shared" si="16"/>
        <v>5</v>
      </c>
      <c r="Y24" s="13">
        <v>12</v>
      </c>
      <c r="Z24" s="18">
        <f t="shared" si="8"/>
        <v>0.8571428571428571</v>
      </c>
      <c r="AA24" s="13">
        <f t="shared" si="17"/>
        <v>5</v>
      </c>
      <c r="AB24" s="13" t="s">
        <v>40</v>
      </c>
      <c r="AC24" s="19">
        <f>10/W24*9</f>
        <v>6.428571428571429</v>
      </c>
      <c r="AD24" s="13" t="s">
        <v>39</v>
      </c>
      <c r="AE24" s="13">
        <f t="shared" si="18"/>
        <v>10</v>
      </c>
      <c r="AF24" s="13" t="s">
        <v>40</v>
      </c>
      <c r="AG24" s="19">
        <f>10/W24*(W24-1)</f>
        <v>9.285714285714286</v>
      </c>
      <c r="AH24" s="13" t="s">
        <v>39</v>
      </c>
      <c r="AI24" s="13">
        <f t="shared" si="11"/>
        <v>10</v>
      </c>
      <c r="AJ24" s="13" t="s">
        <v>39</v>
      </c>
      <c r="AK24" s="13">
        <f t="shared" si="12"/>
        <v>10</v>
      </c>
      <c r="AL24" s="13" t="s">
        <v>259</v>
      </c>
      <c r="AM24" s="19">
        <f t="shared" si="13"/>
        <v>90.71428571428572</v>
      </c>
      <c r="AN24" s="13" t="s">
        <v>42</v>
      </c>
    </row>
    <row r="25" spans="1:40" ht="64.5">
      <c r="A25" s="13" t="s">
        <v>260</v>
      </c>
      <c r="B25" s="13" t="s">
        <v>70</v>
      </c>
      <c r="C25" s="15" t="s">
        <v>202</v>
      </c>
      <c r="D25" s="15" t="s">
        <v>202</v>
      </c>
      <c r="E25" s="13" t="s">
        <v>261</v>
      </c>
      <c r="F25" s="14">
        <v>4196</v>
      </c>
      <c r="G25" s="14">
        <v>4196</v>
      </c>
      <c r="H25" s="14">
        <f t="shared" si="0"/>
        <v>0</v>
      </c>
      <c r="I25" s="14">
        <f t="shared" si="1"/>
        <v>5</v>
      </c>
      <c r="J25" s="13" t="s">
        <v>39</v>
      </c>
      <c r="K25" s="13">
        <f t="shared" si="14"/>
        <v>10</v>
      </c>
      <c r="L25" s="13" t="s">
        <v>39</v>
      </c>
      <c r="M25" s="13">
        <f t="shared" si="19"/>
        <v>10</v>
      </c>
      <c r="N25" s="13" t="s">
        <v>40</v>
      </c>
      <c r="O25" s="13">
        <f t="shared" si="4"/>
        <v>0</v>
      </c>
      <c r="P25" s="13" t="s">
        <v>39</v>
      </c>
      <c r="Q25" s="13">
        <f t="shared" si="20"/>
        <v>10</v>
      </c>
      <c r="R25" s="13" t="s">
        <v>39</v>
      </c>
      <c r="S25" s="13">
        <f t="shared" si="15"/>
        <v>5</v>
      </c>
      <c r="T25" s="13"/>
      <c r="U25" s="13">
        <v>3</v>
      </c>
      <c r="V25" s="13">
        <v>9</v>
      </c>
      <c r="W25" s="13">
        <v>14</v>
      </c>
      <c r="X25" s="13">
        <f t="shared" si="16"/>
        <v>5</v>
      </c>
      <c r="Y25" s="13">
        <v>12</v>
      </c>
      <c r="Z25" s="18">
        <f t="shared" si="8"/>
        <v>0.8571428571428571</v>
      </c>
      <c r="AA25" s="13">
        <f t="shared" si="17"/>
        <v>5</v>
      </c>
      <c r="AB25" s="13" t="s">
        <v>40</v>
      </c>
      <c r="AC25" s="19">
        <f>10/W25*11</f>
        <v>7.857142857142858</v>
      </c>
      <c r="AD25" s="13" t="s">
        <v>39</v>
      </c>
      <c r="AE25" s="13">
        <f t="shared" si="18"/>
        <v>10</v>
      </c>
      <c r="AF25" s="13" t="s">
        <v>39</v>
      </c>
      <c r="AG25" s="19">
        <f t="shared" si="21"/>
        <v>10</v>
      </c>
      <c r="AH25" s="13" t="s">
        <v>39</v>
      </c>
      <c r="AI25" s="13">
        <f t="shared" si="11"/>
        <v>10</v>
      </c>
      <c r="AJ25" s="13" t="s">
        <v>39</v>
      </c>
      <c r="AK25" s="13">
        <f t="shared" si="12"/>
        <v>10</v>
      </c>
      <c r="AL25" s="13" t="s">
        <v>262</v>
      </c>
      <c r="AM25" s="19">
        <f t="shared" si="13"/>
        <v>92.85714285714286</v>
      </c>
      <c r="AN25" s="13" t="s">
        <v>42</v>
      </c>
    </row>
    <row r="26" spans="1:40" ht="90.75">
      <c r="A26" s="13" t="s">
        <v>263</v>
      </c>
      <c r="B26" s="13" t="s">
        <v>70</v>
      </c>
      <c r="C26" s="15" t="s">
        <v>202</v>
      </c>
      <c r="D26" s="15" t="s">
        <v>202</v>
      </c>
      <c r="E26" s="13" t="s">
        <v>264</v>
      </c>
      <c r="F26" s="14">
        <v>2000</v>
      </c>
      <c r="G26" s="14">
        <v>2000</v>
      </c>
      <c r="H26" s="14">
        <f t="shared" si="0"/>
        <v>0</v>
      </c>
      <c r="I26" s="14">
        <f t="shared" si="1"/>
        <v>5</v>
      </c>
      <c r="J26" s="13" t="s">
        <v>39</v>
      </c>
      <c r="K26" s="13">
        <f t="shared" si="14"/>
        <v>10</v>
      </c>
      <c r="L26" s="13" t="s">
        <v>39</v>
      </c>
      <c r="M26" s="13">
        <f t="shared" si="19"/>
        <v>10</v>
      </c>
      <c r="N26" s="13" t="s">
        <v>40</v>
      </c>
      <c r="O26" s="13">
        <f t="shared" si="4"/>
        <v>0</v>
      </c>
      <c r="P26" s="13" t="s">
        <v>39</v>
      </c>
      <c r="Q26" s="13">
        <f t="shared" si="20"/>
        <v>10</v>
      </c>
      <c r="R26" s="13" t="s">
        <v>39</v>
      </c>
      <c r="S26" s="13">
        <f t="shared" si="15"/>
        <v>5</v>
      </c>
      <c r="T26" s="13"/>
      <c r="U26" s="13">
        <v>3</v>
      </c>
      <c r="V26" s="13">
        <v>8</v>
      </c>
      <c r="W26" s="13">
        <v>24</v>
      </c>
      <c r="X26" s="13">
        <f t="shared" si="16"/>
        <v>5</v>
      </c>
      <c r="Y26" s="13">
        <v>21</v>
      </c>
      <c r="Z26" s="18">
        <f t="shared" si="8"/>
        <v>0.875</v>
      </c>
      <c r="AA26" s="13">
        <f t="shared" si="17"/>
        <v>5</v>
      </c>
      <c r="AB26" s="13" t="s">
        <v>40</v>
      </c>
      <c r="AC26" s="19">
        <f>10/W26*13</f>
        <v>5.416666666666667</v>
      </c>
      <c r="AD26" s="13" t="s">
        <v>39</v>
      </c>
      <c r="AE26" s="13">
        <f t="shared" si="18"/>
        <v>10</v>
      </c>
      <c r="AF26" s="13" t="s">
        <v>39</v>
      </c>
      <c r="AG26" s="19">
        <v>10</v>
      </c>
      <c r="AH26" s="13" t="s">
        <v>40</v>
      </c>
      <c r="AI26" s="13">
        <f t="shared" si="11"/>
        <v>0</v>
      </c>
      <c r="AJ26" s="13" t="s">
        <v>40</v>
      </c>
      <c r="AK26" s="13">
        <f t="shared" si="12"/>
        <v>0</v>
      </c>
      <c r="AL26" s="13" t="s">
        <v>265</v>
      </c>
      <c r="AM26" s="19">
        <f t="shared" si="13"/>
        <v>70.41666666666666</v>
      </c>
      <c r="AN26" s="13" t="s">
        <v>42</v>
      </c>
    </row>
    <row r="27" spans="1:40" ht="46.5" customHeight="1">
      <c r="A27" s="13" t="s">
        <v>266</v>
      </c>
      <c r="B27" s="13" t="s">
        <v>70</v>
      </c>
      <c r="C27" s="15" t="s">
        <v>202</v>
      </c>
      <c r="D27" s="15" t="s">
        <v>202</v>
      </c>
      <c r="E27" s="13" t="s">
        <v>267</v>
      </c>
      <c r="F27" s="14">
        <v>220</v>
      </c>
      <c r="G27" s="14">
        <v>220</v>
      </c>
      <c r="H27" s="14">
        <f t="shared" si="0"/>
        <v>0</v>
      </c>
      <c r="I27" s="14">
        <f t="shared" si="1"/>
        <v>5</v>
      </c>
      <c r="J27" s="13" t="s">
        <v>39</v>
      </c>
      <c r="K27" s="13">
        <f t="shared" si="14"/>
        <v>10</v>
      </c>
      <c r="L27" s="13" t="s">
        <v>39</v>
      </c>
      <c r="M27" s="13">
        <f t="shared" si="19"/>
        <v>10</v>
      </c>
      <c r="N27" s="13" t="s">
        <v>40</v>
      </c>
      <c r="O27" s="13">
        <f t="shared" si="4"/>
        <v>0</v>
      </c>
      <c r="P27" s="13" t="s">
        <v>39</v>
      </c>
      <c r="Q27" s="13">
        <f t="shared" si="20"/>
        <v>10</v>
      </c>
      <c r="R27" s="13" t="s">
        <v>39</v>
      </c>
      <c r="S27" s="13">
        <f t="shared" si="15"/>
        <v>5</v>
      </c>
      <c r="T27" s="13"/>
      <c r="U27" s="13">
        <v>3</v>
      </c>
      <c r="V27" s="13">
        <v>8</v>
      </c>
      <c r="W27" s="13">
        <v>15</v>
      </c>
      <c r="X27" s="13">
        <f t="shared" si="16"/>
        <v>5</v>
      </c>
      <c r="Y27" s="13">
        <v>12</v>
      </c>
      <c r="Z27" s="18">
        <f t="shared" si="8"/>
        <v>0.8</v>
      </c>
      <c r="AA27" s="13">
        <f t="shared" si="17"/>
        <v>5</v>
      </c>
      <c r="AB27" s="13" t="s">
        <v>40</v>
      </c>
      <c r="AC27" s="19">
        <f>10/W27*14</f>
        <v>9.333333333333332</v>
      </c>
      <c r="AD27" s="13" t="s">
        <v>39</v>
      </c>
      <c r="AE27" s="13">
        <f t="shared" si="18"/>
        <v>10</v>
      </c>
      <c r="AF27" s="13" t="s">
        <v>39</v>
      </c>
      <c r="AG27" s="19">
        <v>10</v>
      </c>
      <c r="AH27" s="13" t="s">
        <v>39</v>
      </c>
      <c r="AI27" s="13">
        <f t="shared" si="11"/>
        <v>10</v>
      </c>
      <c r="AJ27" s="13" t="s">
        <v>39</v>
      </c>
      <c r="AK27" s="13">
        <f t="shared" si="12"/>
        <v>10</v>
      </c>
      <c r="AL27" s="13" t="s">
        <v>268</v>
      </c>
      <c r="AM27" s="19">
        <f t="shared" si="13"/>
        <v>94.33333333333333</v>
      </c>
      <c r="AN27" s="13" t="s">
        <v>42</v>
      </c>
    </row>
    <row r="28" spans="1:40" ht="142.5">
      <c r="A28" s="13" t="s">
        <v>269</v>
      </c>
      <c r="B28" s="13" t="s">
        <v>36</v>
      </c>
      <c r="C28" s="16" t="s">
        <v>270</v>
      </c>
      <c r="D28" s="16" t="s">
        <v>270</v>
      </c>
      <c r="E28" s="13" t="s">
        <v>271</v>
      </c>
      <c r="F28" s="14">
        <v>457.2</v>
      </c>
      <c r="G28" s="14">
        <v>457.2</v>
      </c>
      <c r="H28" s="14">
        <f t="shared" si="0"/>
        <v>0</v>
      </c>
      <c r="I28" s="14">
        <f t="shared" si="1"/>
        <v>5</v>
      </c>
      <c r="J28" s="13" t="s">
        <v>39</v>
      </c>
      <c r="K28" s="13">
        <f aca="true" t="shared" si="22" ref="K28:K47">IF(J28="是",10,0)</f>
        <v>10</v>
      </c>
      <c r="L28" s="13" t="s">
        <v>39</v>
      </c>
      <c r="M28" s="13">
        <f t="shared" si="19"/>
        <v>10</v>
      </c>
      <c r="N28" s="13" t="s">
        <v>40</v>
      </c>
      <c r="O28" s="13">
        <f t="shared" si="4"/>
        <v>0</v>
      </c>
      <c r="P28" s="13" t="s">
        <v>39</v>
      </c>
      <c r="Q28" s="13">
        <f t="shared" si="20"/>
        <v>10</v>
      </c>
      <c r="R28" s="13" t="s">
        <v>39</v>
      </c>
      <c r="S28" s="13">
        <f t="shared" si="15"/>
        <v>5</v>
      </c>
      <c r="T28" s="13"/>
      <c r="U28" s="13">
        <v>3</v>
      </c>
      <c r="V28" s="13">
        <v>9</v>
      </c>
      <c r="W28" s="13">
        <v>13</v>
      </c>
      <c r="X28" s="13">
        <f t="shared" si="16"/>
        <v>5</v>
      </c>
      <c r="Y28" s="13">
        <v>11</v>
      </c>
      <c r="Z28" s="18">
        <f t="shared" si="8"/>
        <v>0.8461538461538461</v>
      </c>
      <c r="AA28" s="13">
        <f t="shared" si="17"/>
        <v>5</v>
      </c>
      <c r="AB28" s="13" t="s">
        <v>40</v>
      </c>
      <c r="AC28" s="19">
        <f>10/W28*(W28-7)</f>
        <v>4.615384615384616</v>
      </c>
      <c r="AD28" s="13" t="s">
        <v>39</v>
      </c>
      <c r="AE28" s="13">
        <f t="shared" si="18"/>
        <v>10</v>
      </c>
      <c r="AF28" s="13" t="s">
        <v>39</v>
      </c>
      <c r="AG28" s="19">
        <f>10/W28*9</f>
        <v>6.923076923076923</v>
      </c>
      <c r="AH28" s="13" t="s">
        <v>40</v>
      </c>
      <c r="AI28" s="13">
        <f t="shared" si="11"/>
        <v>0</v>
      </c>
      <c r="AJ28" s="13" t="s">
        <v>40</v>
      </c>
      <c r="AK28" s="13">
        <f t="shared" si="12"/>
        <v>0</v>
      </c>
      <c r="AL28" s="13" t="s">
        <v>272</v>
      </c>
      <c r="AM28" s="19">
        <f t="shared" si="13"/>
        <v>66.53846153846153</v>
      </c>
      <c r="AN28" s="13" t="s">
        <v>42</v>
      </c>
    </row>
    <row r="29" spans="1:40" ht="48" customHeight="1">
      <c r="A29" s="13" t="s">
        <v>273</v>
      </c>
      <c r="B29" s="13" t="s">
        <v>70</v>
      </c>
      <c r="C29" s="13" t="s">
        <v>227</v>
      </c>
      <c r="D29" s="13" t="s">
        <v>227</v>
      </c>
      <c r="E29" s="13" t="s">
        <v>274</v>
      </c>
      <c r="F29" s="14">
        <v>140</v>
      </c>
      <c r="G29" s="14">
        <v>140</v>
      </c>
      <c r="H29" s="14">
        <f t="shared" si="0"/>
        <v>0</v>
      </c>
      <c r="I29" s="14">
        <f t="shared" si="1"/>
        <v>5</v>
      </c>
      <c r="J29" s="13" t="s">
        <v>39</v>
      </c>
      <c r="K29" s="13">
        <f t="shared" si="22"/>
        <v>10</v>
      </c>
      <c r="L29" s="13" t="s">
        <v>39</v>
      </c>
      <c r="M29" s="13">
        <f t="shared" si="19"/>
        <v>10</v>
      </c>
      <c r="N29" s="13" t="s">
        <v>40</v>
      </c>
      <c r="O29" s="13">
        <f t="shared" si="4"/>
        <v>0</v>
      </c>
      <c r="P29" s="13" t="s">
        <v>39</v>
      </c>
      <c r="Q29" s="13">
        <f aca="true" t="shared" si="23" ref="Q29:Q47">IF(P29="是",10,0)</f>
        <v>10</v>
      </c>
      <c r="R29" s="13" t="s">
        <v>39</v>
      </c>
      <c r="S29" s="13">
        <f t="shared" si="15"/>
        <v>5</v>
      </c>
      <c r="T29" s="13"/>
      <c r="U29" s="13">
        <v>3</v>
      </c>
      <c r="V29" s="13">
        <v>9</v>
      </c>
      <c r="W29" s="13">
        <v>12</v>
      </c>
      <c r="X29" s="13">
        <f t="shared" si="16"/>
        <v>5</v>
      </c>
      <c r="Y29" s="13">
        <v>11</v>
      </c>
      <c r="Z29" s="18">
        <f t="shared" si="8"/>
        <v>0.9166666666666666</v>
      </c>
      <c r="AA29" s="13">
        <f t="shared" si="17"/>
        <v>5</v>
      </c>
      <c r="AB29" s="13" t="s">
        <v>40</v>
      </c>
      <c r="AC29" s="19">
        <f>10/W29*11</f>
        <v>9.166666666666668</v>
      </c>
      <c r="AD29" s="13" t="s">
        <v>39</v>
      </c>
      <c r="AE29" s="13">
        <f t="shared" si="18"/>
        <v>10</v>
      </c>
      <c r="AF29" s="13" t="s">
        <v>39</v>
      </c>
      <c r="AG29" s="19">
        <f>10/W29*12</f>
        <v>10</v>
      </c>
      <c r="AH29" s="13" t="s">
        <v>39</v>
      </c>
      <c r="AI29" s="13">
        <f t="shared" si="11"/>
        <v>10</v>
      </c>
      <c r="AJ29" s="13" t="s">
        <v>39</v>
      </c>
      <c r="AK29" s="13">
        <f t="shared" si="12"/>
        <v>10</v>
      </c>
      <c r="AL29" s="13" t="s">
        <v>275</v>
      </c>
      <c r="AM29" s="19">
        <f t="shared" si="13"/>
        <v>94.16666666666667</v>
      </c>
      <c r="AN29" s="13" t="s">
        <v>42</v>
      </c>
    </row>
    <row r="30" spans="1:40" ht="90.75">
      <c r="A30" s="13" t="s">
        <v>276</v>
      </c>
      <c r="B30" s="13" t="s">
        <v>70</v>
      </c>
      <c r="C30" s="13" t="s">
        <v>227</v>
      </c>
      <c r="D30" s="13" t="s">
        <v>227</v>
      </c>
      <c r="E30" s="13" t="s">
        <v>277</v>
      </c>
      <c r="F30" s="14">
        <v>300</v>
      </c>
      <c r="G30" s="14">
        <v>300</v>
      </c>
      <c r="H30" s="14">
        <f t="shared" si="0"/>
        <v>0</v>
      </c>
      <c r="I30" s="14">
        <f t="shared" si="1"/>
        <v>5</v>
      </c>
      <c r="J30" s="13" t="s">
        <v>39</v>
      </c>
      <c r="K30" s="13">
        <f t="shared" si="22"/>
        <v>10</v>
      </c>
      <c r="L30" s="13" t="s">
        <v>39</v>
      </c>
      <c r="M30" s="13">
        <f t="shared" si="19"/>
        <v>10</v>
      </c>
      <c r="N30" s="13" t="s">
        <v>40</v>
      </c>
      <c r="O30" s="13">
        <f t="shared" si="4"/>
        <v>0</v>
      </c>
      <c r="P30" s="13" t="s">
        <v>39</v>
      </c>
      <c r="Q30" s="13">
        <f t="shared" si="23"/>
        <v>10</v>
      </c>
      <c r="R30" s="13" t="s">
        <v>40</v>
      </c>
      <c r="S30" s="13">
        <f t="shared" si="15"/>
        <v>0</v>
      </c>
      <c r="T30" s="13" t="s">
        <v>278</v>
      </c>
      <c r="U30" s="13">
        <v>3</v>
      </c>
      <c r="V30" s="13">
        <v>9</v>
      </c>
      <c r="W30" s="13">
        <v>13</v>
      </c>
      <c r="X30" s="13">
        <f t="shared" si="16"/>
        <v>5</v>
      </c>
      <c r="Y30" s="13">
        <v>12</v>
      </c>
      <c r="Z30" s="18">
        <f t="shared" si="8"/>
        <v>0.9230769230769231</v>
      </c>
      <c r="AA30" s="13">
        <f t="shared" si="17"/>
        <v>5</v>
      </c>
      <c r="AB30" s="13" t="s">
        <v>40</v>
      </c>
      <c r="AC30" s="19">
        <f>10/W30*10</f>
        <v>7.6923076923076925</v>
      </c>
      <c r="AD30" s="13" t="s">
        <v>39</v>
      </c>
      <c r="AE30" s="13">
        <f t="shared" si="18"/>
        <v>10</v>
      </c>
      <c r="AF30" s="13" t="s">
        <v>39</v>
      </c>
      <c r="AG30" s="19">
        <v>10</v>
      </c>
      <c r="AH30" s="13" t="s">
        <v>39</v>
      </c>
      <c r="AI30" s="13">
        <f t="shared" si="11"/>
        <v>10</v>
      </c>
      <c r="AJ30" s="13" t="s">
        <v>39</v>
      </c>
      <c r="AK30" s="13">
        <f t="shared" si="12"/>
        <v>10</v>
      </c>
      <c r="AL30" s="13" t="s">
        <v>279</v>
      </c>
      <c r="AM30" s="19">
        <f t="shared" si="13"/>
        <v>87.6923076923077</v>
      </c>
      <c r="AN30" s="13" t="s">
        <v>42</v>
      </c>
    </row>
    <row r="31" spans="1:40" ht="129.75">
      <c r="A31" s="13" t="s">
        <v>280</v>
      </c>
      <c r="B31" s="13" t="s">
        <v>70</v>
      </c>
      <c r="C31" s="13" t="s">
        <v>227</v>
      </c>
      <c r="D31" s="13" t="s">
        <v>227</v>
      </c>
      <c r="E31" s="13" t="s">
        <v>281</v>
      </c>
      <c r="F31" s="14">
        <v>1659.5</v>
      </c>
      <c r="G31" s="14">
        <v>1659.5</v>
      </c>
      <c r="H31" s="14">
        <f t="shared" si="0"/>
        <v>0</v>
      </c>
      <c r="I31" s="14">
        <f t="shared" si="1"/>
        <v>5</v>
      </c>
      <c r="J31" s="13" t="s">
        <v>39</v>
      </c>
      <c r="K31" s="13">
        <f t="shared" si="22"/>
        <v>10</v>
      </c>
      <c r="L31" s="13" t="s">
        <v>39</v>
      </c>
      <c r="M31" s="13">
        <f aca="true" t="shared" si="24" ref="M31:M47">IF(L31="是",10,0)</f>
        <v>10</v>
      </c>
      <c r="N31" s="13" t="s">
        <v>40</v>
      </c>
      <c r="O31" s="13">
        <f aca="true" t="shared" si="25" ref="O31:O47">IF(N31="是",5,0)</f>
        <v>0</v>
      </c>
      <c r="P31" s="13" t="s">
        <v>39</v>
      </c>
      <c r="Q31" s="13">
        <f t="shared" si="23"/>
        <v>10</v>
      </c>
      <c r="R31" s="13" t="s">
        <v>39</v>
      </c>
      <c r="S31" s="13">
        <f t="shared" si="15"/>
        <v>5</v>
      </c>
      <c r="T31" s="13"/>
      <c r="U31" s="13">
        <v>3</v>
      </c>
      <c r="V31" s="13">
        <v>8</v>
      </c>
      <c r="W31" s="13">
        <v>22</v>
      </c>
      <c r="X31" s="13">
        <f t="shared" si="16"/>
        <v>5</v>
      </c>
      <c r="Y31" s="13">
        <v>22</v>
      </c>
      <c r="Z31" s="18">
        <f t="shared" si="8"/>
        <v>1</v>
      </c>
      <c r="AA31" s="13">
        <f t="shared" si="17"/>
        <v>5</v>
      </c>
      <c r="AB31" s="13" t="s">
        <v>40</v>
      </c>
      <c r="AC31" s="19">
        <f>10/13*10</f>
        <v>7.6923076923076925</v>
      </c>
      <c r="AD31" s="13" t="s">
        <v>39</v>
      </c>
      <c r="AE31" s="13">
        <f t="shared" si="18"/>
        <v>10</v>
      </c>
      <c r="AF31" s="13" t="s">
        <v>39</v>
      </c>
      <c r="AG31" s="19">
        <v>10</v>
      </c>
      <c r="AH31" s="13" t="s">
        <v>39</v>
      </c>
      <c r="AI31" s="13">
        <f t="shared" si="11"/>
        <v>10</v>
      </c>
      <c r="AJ31" s="13" t="s">
        <v>39</v>
      </c>
      <c r="AK31" s="13">
        <f t="shared" si="12"/>
        <v>10</v>
      </c>
      <c r="AL31" s="13" t="s">
        <v>282</v>
      </c>
      <c r="AM31" s="19">
        <f t="shared" si="13"/>
        <v>92.6923076923077</v>
      </c>
      <c r="AN31" s="13" t="s">
        <v>42</v>
      </c>
    </row>
    <row r="32" spans="1:40" ht="78">
      <c r="A32" s="13" t="s">
        <v>283</v>
      </c>
      <c r="B32" s="13" t="s">
        <v>70</v>
      </c>
      <c r="C32" s="16" t="s">
        <v>284</v>
      </c>
      <c r="D32" s="16" t="s">
        <v>284</v>
      </c>
      <c r="E32" s="13" t="s">
        <v>285</v>
      </c>
      <c r="F32" s="14">
        <v>4662.5</v>
      </c>
      <c r="G32" s="14">
        <v>4143.5</v>
      </c>
      <c r="H32" s="14">
        <f t="shared" si="0"/>
        <v>-519</v>
      </c>
      <c r="I32" s="14">
        <f t="shared" si="1"/>
        <v>0</v>
      </c>
      <c r="J32" s="13" t="s">
        <v>39</v>
      </c>
      <c r="K32" s="13">
        <f t="shared" si="22"/>
        <v>10</v>
      </c>
      <c r="L32" s="13" t="s">
        <v>39</v>
      </c>
      <c r="M32" s="13">
        <f t="shared" si="24"/>
        <v>10</v>
      </c>
      <c r="N32" s="13" t="s">
        <v>40</v>
      </c>
      <c r="O32" s="13">
        <f t="shared" si="25"/>
        <v>0</v>
      </c>
      <c r="P32" s="13" t="s">
        <v>39</v>
      </c>
      <c r="Q32" s="13">
        <f t="shared" si="23"/>
        <v>10</v>
      </c>
      <c r="R32" s="13" t="s">
        <v>39</v>
      </c>
      <c r="S32" s="13">
        <f t="shared" si="15"/>
        <v>5</v>
      </c>
      <c r="T32" s="13"/>
      <c r="U32" s="13">
        <v>3</v>
      </c>
      <c r="V32" s="13">
        <v>9</v>
      </c>
      <c r="W32" s="13">
        <v>18</v>
      </c>
      <c r="X32" s="13">
        <f t="shared" si="16"/>
        <v>5</v>
      </c>
      <c r="Y32" s="13">
        <v>17</v>
      </c>
      <c r="Z32" s="18">
        <f t="shared" si="8"/>
        <v>0.9444444444444444</v>
      </c>
      <c r="AA32" s="13">
        <f t="shared" si="17"/>
        <v>5</v>
      </c>
      <c r="AB32" s="13" t="s">
        <v>40</v>
      </c>
      <c r="AC32" s="19">
        <v>8.54</v>
      </c>
      <c r="AD32" s="13" t="s">
        <v>39</v>
      </c>
      <c r="AE32" s="13">
        <f t="shared" si="18"/>
        <v>10</v>
      </c>
      <c r="AF32" s="13" t="s">
        <v>39</v>
      </c>
      <c r="AG32" s="19">
        <f t="shared" si="21"/>
        <v>10</v>
      </c>
      <c r="AH32" s="13" t="s">
        <v>39</v>
      </c>
      <c r="AI32" s="13">
        <f t="shared" si="11"/>
        <v>10</v>
      </c>
      <c r="AJ32" s="13" t="s">
        <v>39</v>
      </c>
      <c r="AK32" s="13">
        <f t="shared" si="12"/>
        <v>10</v>
      </c>
      <c r="AL32" s="13" t="s">
        <v>286</v>
      </c>
      <c r="AM32" s="19">
        <f t="shared" si="13"/>
        <v>93.53999999999999</v>
      </c>
      <c r="AN32" s="13" t="s">
        <v>42</v>
      </c>
    </row>
    <row r="33" spans="1:40" ht="25.5">
      <c r="A33" s="13" t="s">
        <v>287</v>
      </c>
      <c r="B33" s="13" t="s">
        <v>70</v>
      </c>
      <c r="C33" s="16" t="s">
        <v>284</v>
      </c>
      <c r="D33" s="16" t="s">
        <v>284</v>
      </c>
      <c r="E33" s="13" t="s">
        <v>288</v>
      </c>
      <c r="F33" s="14">
        <v>265</v>
      </c>
      <c r="G33" s="14">
        <v>265</v>
      </c>
      <c r="H33" s="14">
        <f t="shared" si="0"/>
        <v>0</v>
      </c>
      <c r="I33" s="14">
        <f t="shared" si="1"/>
        <v>5</v>
      </c>
      <c r="J33" s="13" t="s">
        <v>39</v>
      </c>
      <c r="K33" s="13">
        <f t="shared" si="22"/>
        <v>10</v>
      </c>
      <c r="L33" s="13" t="s">
        <v>39</v>
      </c>
      <c r="M33" s="13">
        <f t="shared" si="24"/>
        <v>10</v>
      </c>
      <c r="N33" s="13" t="s">
        <v>40</v>
      </c>
      <c r="O33" s="13">
        <f t="shared" si="25"/>
        <v>0</v>
      </c>
      <c r="P33" s="13" t="s">
        <v>39</v>
      </c>
      <c r="Q33" s="13">
        <f t="shared" si="23"/>
        <v>10</v>
      </c>
      <c r="R33" s="13" t="s">
        <v>39</v>
      </c>
      <c r="S33" s="13">
        <f t="shared" si="15"/>
        <v>5</v>
      </c>
      <c r="T33" s="13"/>
      <c r="U33" s="13">
        <v>3</v>
      </c>
      <c r="V33" s="13">
        <v>8</v>
      </c>
      <c r="W33" s="13">
        <v>14</v>
      </c>
      <c r="X33" s="13">
        <f t="shared" si="16"/>
        <v>5</v>
      </c>
      <c r="Y33" s="13">
        <v>14</v>
      </c>
      <c r="Z33" s="18">
        <f t="shared" si="8"/>
        <v>1</v>
      </c>
      <c r="AA33" s="13">
        <f t="shared" si="17"/>
        <v>5</v>
      </c>
      <c r="AB33" s="13" t="s">
        <v>40</v>
      </c>
      <c r="AC33" s="19">
        <f>10/W33*13</f>
        <v>9.285714285714286</v>
      </c>
      <c r="AD33" s="13" t="s">
        <v>39</v>
      </c>
      <c r="AE33" s="13">
        <f t="shared" si="18"/>
        <v>10</v>
      </c>
      <c r="AF33" s="13" t="s">
        <v>39</v>
      </c>
      <c r="AG33" s="19">
        <f t="shared" si="21"/>
        <v>10</v>
      </c>
      <c r="AH33" s="13" t="s">
        <v>39</v>
      </c>
      <c r="AI33" s="13">
        <f t="shared" si="11"/>
        <v>10</v>
      </c>
      <c r="AJ33" s="13" t="s">
        <v>39</v>
      </c>
      <c r="AK33" s="13">
        <f t="shared" si="12"/>
        <v>10</v>
      </c>
      <c r="AL33" s="13" t="s">
        <v>289</v>
      </c>
      <c r="AM33" s="19">
        <f t="shared" si="13"/>
        <v>94.28571428571428</v>
      </c>
      <c r="AN33" s="13" t="s">
        <v>42</v>
      </c>
    </row>
    <row r="34" spans="1:40" ht="51.75">
      <c r="A34" s="13" t="s">
        <v>290</v>
      </c>
      <c r="B34" s="13" t="s">
        <v>70</v>
      </c>
      <c r="C34" s="16" t="s">
        <v>291</v>
      </c>
      <c r="D34" s="16" t="s">
        <v>291</v>
      </c>
      <c r="E34" s="13" t="s">
        <v>292</v>
      </c>
      <c r="F34" s="14">
        <v>300</v>
      </c>
      <c r="G34" s="14">
        <v>300</v>
      </c>
      <c r="H34" s="14">
        <f t="shared" si="0"/>
        <v>0</v>
      </c>
      <c r="I34" s="14">
        <f t="shared" si="1"/>
        <v>5</v>
      </c>
      <c r="J34" s="13" t="s">
        <v>39</v>
      </c>
      <c r="K34" s="13">
        <f t="shared" si="22"/>
        <v>10</v>
      </c>
      <c r="L34" s="13" t="s">
        <v>39</v>
      </c>
      <c r="M34" s="13">
        <f t="shared" si="24"/>
        <v>10</v>
      </c>
      <c r="N34" s="13" t="s">
        <v>40</v>
      </c>
      <c r="O34" s="13">
        <f t="shared" si="25"/>
        <v>0</v>
      </c>
      <c r="P34" s="13" t="s">
        <v>39</v>
      </c>
      <c r="Q34" s="13">
        <f t="shared" si="23"/>
        <v>10</v>
      </c>
      <c r="R34" s="13" t="s">
        <v>39</v>
      </c>
      <c r="S34" s="13">
        <f t="shared" si="15"/>
        <v>5</v>
      </c>
      <c r="T34" s="13"/>
      <c r="U34" s="13">
        <v>3</v>
      </c>
      <c r="V34" s="13">
        <v>7</v>
      </c>
      <c r="W34" s="13">
        <v>13</v>
      </c>
      <c r="X34" s="13">
        <f t="shared" si="16"/>
        <v>5</v>
      </c>
      <c r="Y34" s="13">
        <v>13</v>
      </c>
      <c r="Z34" s="18">
        <f t="shared" si="8"/>
        <v>1</v>
      </c>
      <c r="AA34" s="13">
        <f t="shared" si="17"/>
        <v>5</v>
      </c>
      <c r="AB34" s="13" t="s">
        <v>40</v>
      </c>
      <c r="AC34" s="19">
        <f>10/13*10</f>
        <v>7.6923076923076925</v>
      </c>
      <c r="AD34" s="13" t="s">
        <v>39</v>
      </c>
      <c r="AE34" s="13">
        <f t="shared" si="18"/>
        <v>10</v>
      </c>
      <c r="AF34" s="13" t="s">
        <v>39</v>
      </c>
      <c r="AG34" s="19">
        <f t="shared" si="21"/>
        <v>10</v>
      </c>
      <c r="AH34" s="13" t="s">
        <v>39</v>
      </c>
      <c r="AI34" s="13">
        <f t="shared" si="11"/>
        <v>10</v>
      </c>
      <c r="AJ34" s="13" t="s">
        <v>39</v>
      </c>
      <c r="AK34" s="13">
        <f t="shared" si="12"/>
        <v>10</v>
      </c>
      <c r="AL34" s="13" t="s">
        <v>293</v>
      </c>
      <c r="AM34" s="19">
        <f t="shared" si="13"/>
        <v>92.6923076923077</v>
      </c>
      <c r="AN34" s="13" t="s">
        <v>42</v>
      </c>
    </row>
    <row r="35" spans="1:40" ht="64.5">
      <c r="A35" s="13" t="s">
        <v>294</v>
      </c>
      <c r="B35" s="13" t="s">
        <v>70</v>
      </c>
      <c r="C35" s="16" t="s">
        <v>291</v>
      </c>
      <c r="D35" s="16" t="s">
        <v>291</v>
      </c>
      <c r="E35" s="13" t="s">
        <v>295</v>
      </c>
      <c r="F35" s="14">
        <v>630</v>
      </c>
      <c r="G35" s="14">
        <v>630</v>
      </c>
      <c r="H35" s="14">
        <f t="shared" si="0"/>
        <v>0</v>
      </c>
      <c r="I35" s="14">
        <f t="shared" si="1"/>
        <v>5</v>
      </c>
      <c r="J35" s="13" t="s">
        <v>39</v>
      </c>
      <c r="K35" s="13">
        <f t="shared" si="22"/>
        <v>10</v>
      </c>
      <c r="L35" s="13" t="s">
        <v>39</v>
      </c>
      <c r="M35" s="13">
        <f t="shared" si="24"/>
        <v>10</v>
      </c>
      <c r="N35" s="13" t="s">
        <v>40</v>
      </c>
      <c r="O35" s="13">
        <f t="shared" si="25"/>
        <v>0</v>
      </c>
      <c r="P35" s="13" t="s">
        <v>39</v>
      </c>
      <c r="Q35" s="13">
        <f t="shared" si="23"/>
        <v>10</v>
      </c>
      <c r="R35" s="13" t="s">
        <v>39</v>
      </c>
      <c r="S35" s="13">
        <f t="shared" si="15"/>
        <v>5</v>
      </c>
      <c r="T35" s="13"/>
      <c r="U35" s="13">
        <v>3</v>
      </c>
      <c r="V35" s="13">
        <v>8</v>
      </c>
      <c r="W35" s="13">
        <v>15</v>
      </c>
      <c r="X35" s="13">
        <f t="shared" si="16"/>
        <v>5</v>
      </c>
      <c r="Y35" s="13">
        <v>15</v>
      </c>
      <c r="Z35" s="18">
        <f t="shared" si="8"/>
        <v>1</v>
      </c>
      <c r="AA35" s="13">
        <f t="shared" si="17"/>
        <v>5</v>
      </c>
      <c r="AB35" s="13" t="s">
        <v>40</v>
      </c>
      <c r="AC35" s="19">
        <f>10/W35*10</f>
        <v>6.666666666666666</v>
      </c>
      <c r="AD35" s="13" t="s">
        <v>39</v>
      </c>
      <c r="AE35" s="13">
        <f t="shared" si="18"/>
        <v>10</v>
      </c>
      <c r="AF35" s="13" t="s">
        <v>39</v>
      </c>
      <c r="AG35" s="19">
        <f t="shared" si="21"/>
        <v>10</v>
      </c>
      <c r="AH35" s="13" t="s">
        <v>39</v>
      </c>
      <c r="AI35" s="13">
        <f t="shared" si="11"/>
        <v>10</v>
      </c>
      <c r="AJ35" s="13" t="s">
        <v>39</v>
      </c>
      <c r="AK35" s="13">
        <f t="shared" si="12"/>
        <v>10</v>
      </c>
      <c r="AL35" s="13" t="s">
        <v>296</v>
      </c>
      <c r="AM35" s="19">
        <f t="shared" si="13"/>
        <v>91.66666666666666</v>
      </c>
      <c r="AN35" s="13" t="s">
        <v>42</v>
      </c>
    </row>
    <row r="36" spans="1:40" ht="27.75" customHeight="1">
      <c r="A36" s="13" t="s">
        <v>297</v>
      </c>
      <c r="B36" s="13" t="s">
        <v>70</v>
      </c>
      <c r="C36" s="16" t="s">
        <v>291</v>
      </c>
      <c r="D36" s="16" t="s">
        <v>291</v>
      </c>
      <c r="E36" s="13" t="s">
        <v>298</v>
      </c>
      <c r="F36" s="14">
        <v>500</v>
      </c>
      <c r="G36" s="14">
        <v>500</v>
      </c>
      <c r="H36" s="14">
        <f t="shared" si="0"/>
        <v>0</v>
      </c>
      <c r="I36" s="14">
        <f t="shared" si="1"/>
        <v>5</v>
      </c>
      <c r="J36" s="13" t="s">
        <v>39</v>
      </c>
      <c r="K36" s="13">
        <f t="shared" si="22"/>
        <v>10</v>
      </c>
      <c r="L36" s="13" t="s">
        <v>39</v>
      </c>
      <c r="M36" s="13">
        <f t="shared" si="24"/>
        <v>10</v>
      </c>
      <c r="N36" s="13" t="s">
        <v>40</v>
      </c>
      <c r="O36" s="13">
        <f t="shared" si="25"/>
        <v>0</v>
      </c>
      <c r="P36" s="13" t="s">
        <v>39</v>
      </c>
      <c r="Q36" s="13">
        <f t="shared" si="23"/>
        <v>10</v>
      </c>
      <c r="R36" s="13" t="s">
        <v>39</v>
      </c>
      <c r="S36" s="13">
        <f t="shared" si="15"/>
        <v>5</v>
      </c>
      <c r="T36" s="13"/>
      <c r="U36" s="13">
        <v>3</v>
      </c>
      <c r="V36" s="13">
        <v>8</v>
      </c>
      <c r="W36" s="13">
        <v>14</v>
      </c>
      <c r="X36" s="13">
        <f t="shared" si="16"/>
        <v>5</v>
      </c>
      <c r="Y36" s="13">
        <v>14</v>
      </c>
      <c r="Z36" s="18">
        <f t="shared" si="8"/>
        <v>1</v>
      </c>
      <c r="AA36" s="13">
        <f t="shared" si="17"/>
        <v>5</v>
      </c>
      <c r="AB36" s="13" t="s">
        <v>40</v>
      </c>
      <c r="AC36" s="19">
        <f>10/W36*11</f>
        <v>7.857142857142858</v>
      </c>
      <c r="AD36" s="13" t="s">
        <v>39</v>
      </c>
      <c r="AE36" s="13">
        <f t="shared" si="18"/>
        <v>10</v>
      </c>
      <c r="AF36" s="13" t="s">
        <v>39</v>
      </c>
      <c r="AG36" s="19">
        <f t="shared" si="21"/>
        <v>10</v>
      </c>
      <c r="AH36" s="13" t="s">
        <v>39</v>
      </c>
      <c r="AI36" s="13">
        <f t="shared" si="11"/>
        <v>10</v>
      </c>
      <c r="AJ36" s="13" t="s">
        <v>39</v>
      </c>
      <c r="AK36" s="13">
        <f t="shared" si="12"/>
        <v>10</v>
      </c>
      <c r="AL36" s="13" t="s">
        <v>299</v>
      </c>
      <c r="AM36" s="19">
        <f t="shared" si="13"/>
        <v>92.85714285714286</v>
      </c>
      <c r="AN36" s="13" t="s">
        <v>42</v>
      </c>
    </row>
    <row r="37" spans="1:40" ht="59.25" customHeight="1">
      <c r="A37" s="13" t="s">
        <v>300</v>
      </c>
      <c r="B37" s="13" t="s">
        <v>70</v>
      </c>
      <c r="C37" s="16" t="s">
        <v>301</v>
      </c>
      <c r="D37" s="16" t="s">
        <v>301</v>
      </c>
      <c r="E37" s="13" t="s">
        <v>302</v>
      </c>
      <c r="F37" s="14">
        <v>9500</v>
      </c>
      <c r="G37" s="14">
        <v>9500</v>
      </c>
      <c r="H37" s="14">
        <f t="shared" si="0"/>
        <v>0</v>
      </c>
      <c r="I37" s="14">
        <f t="shared" si="1"/>
        <v>5</v>
      </c>
      <c r="J37" s="13" t="s">
        <v>39</v>
      </c>
      <c r="K37" s="13">
        <f t="shared" si="22"/>
        <v>10</v>
      </c>
      <c r="L37" s="13" t="s">
        <v>39</v>
      </c>
      <c r="M37" s="13">
        <f t="shared" si="24"/>
        <v>10</v>
      </c>
      <c r="N37" s="13" t="s">
        <v>40</v>
      </c>
      <c r="O37" s="13">
        <f t="shared" si="25"/>
        <v>0</v>
      </c>
      <c r="P37" s="13" t="s">
        <v>39</v>
      </c>
      <c r="Q37" s="13">
        <f t="shared" si="23"/>
        <v>10</v>
      </c>
      <c r="R37" s="13" t="s">
        <v>39</v>
      </c>
      <c r="S37" s="13">
        <f t="shared" si="15"/>
        <v>5</v>
      </c>
      <c r="T37" s="13"/>
      <c r="U37" s="13">
        <v>3</v>
      </c>
      <c r="V37" s="13">
        <v>8</v>
      </c>
      <c r="W37" s="13">
        <v>12</v>
      </c>
      <c r="X37" s="13">
        <f t="shared" si="16"/>
        <v>5</v>
      </c>
      <c r="Y37" s="13">
        <v>11</v>
      </c>
      <c r="Z37" s="18">
        <f t="shared" si="8"/>
        <v>0.9166666666666666</v>
      </c>
      <c r="AA37" s="13">
        <f t="shared" si="17"/>
        <v>5</v>
      </c>
      <c r="AB37" s="13" t="s">
        <v>40</v>
      </c>
      <c r="AC37" s="19">
        <f>10/W37*7</f>
        <v>5.833333333333334</v>
      </c>
      <c r="AD37" s="13" t="s">
        <v>39</v>
      </c>
      <c r="AE37" s="13">
        <f t="shared" si="18"/>
        <v>10</v>
      </c>
      <c r="AF37" s="13" t="s">
        <v>39</v>
      </c>
      <c r="AG37" s="19">
        <f t="shared" si="21"/>
        <v>10</v>
      </c>
      <c r="AH37" s="13" t="s">
        <v>39</v>
      </c>
      <c r="AI37" s="13">
        <f t="shared" si="11"/>
        <v>10</v>
      </c>
      <c r="AJ37" s="13" t="s">
        <v>39</v>
      </c>
      <c r="AK37" s="13">
        <f t="shared" si="12"/>
        <v>10</v>
      </c>
      <c r="AL37" s="13" t="s">
        <v>303</v>
      </c>
      <c r="AM37" s="19">
        <f t="shared" si="13"/>
        <v>90.83333333333334</v>
      </c>
      <c r="AN37" s="13" t="s">
        <v>42</v>
      </c>
    </row>
    <row r="38" spans="1:40" ht="72.75" customHeight="1">
      <c r="A38" s="13" t="s">
        <v>304</v>
      </c>
      <c r="B38" s="13" t="s">
        <v>305</v>
      </c>
      <c r="C38" s="16" t="s">
        <v>306</v>
      </c>
      <c r="D38" s="16" t="s">
        <v>306</v>
      </c>
      <c r="E38" s="13" t="s">
        <v>307</v>
      </c>
      <c r="F38" s="14">
        <v>7100</v>
      </c>
      <c r="G38" s="14">
        <v>7100</v>
      </c>
      <c r="H38" s="14">
        <f t="shared" si="0"/>
        <v>0</v>
      </c>
      <c r="I38" s="14">
        <f t="shared" si="1"/>
        <v>5</v>
      </c>
      <c r="J38" s="13" t="s">
        <v>39</v>
      </c>
      <c r="K38" s="13">
        <f t="shared" si="22"/>
        <v>10</v>
      </c>
      <c r="L38" s="13" t="s">
        <v>39</v>
      </c>
      <c r="M38" s="13">
        <f t="shared" si="24"/>
        <v>10</v>
      </c>
      <c r="N38" s="13" t="s">
        <v>40</v>
      </c>
      <c r="O38" s="13">
        <f t="shared" si="25"/>
        <v>0</v>
      </c>
      <c r="P38" s="13" t="s">
        <v>39</v>
      </c>
      <c r="Q38" s="13">
        <f t="shared" si="23"/>
        <v>10</v>
      </c>
      <c r="R38" s="13" t="s">
        <v>39</v>
      </c>
      <c r="S38" s="13">
        <f t="shared" si="15"/>
        <v>5</v>
      </c>
      <c r="T38" s="13"/>
      <c r="U38" s="13">
        <v>3</v>
      </c>
      <c r="V38" s="13">
        <v>8</v>
      </c>
      <c r="W38" s="13">
        <v>10</v>
      </c>
      <c r="X38" s="13">
        <f t="shared" si="16"/>
        <v>5</v>
      </c>
      <c r="Y38" s="13">
        <v>9</v>
      </c>
      <c r="Z38" s="18">
        <f t="shared" si="8"/>
        <v>0.9</v>
      </c>
      <c r="AA38" s="13">
        <f t="shared" si="17"/>
        <v>5</v>
      </c>
      <c r="AB38" s="13" t="s">
        <v>40</v>
      </c>
      <c r="AC38" s="19">
        <f>10/W38*7</f>
        <v>7</v>
      </c>
      <c r="AD38" s="13" t="s">
        <v>39</v>
      </c>
      <c r="AE38" s="13">
        <f t="shared" si="18"/>
        <v>10</v>
      </c>
      <c r="AF38" s="13" t="s">
        <v>39</v>
      </c>
      <c r="AG38" s="19">
        <f>10/W38*10</f>
        <v>10</v>
      </c>
      <c r="AH38" s="13" t="s">
        <v>39</v>
      </c>
      <c r="AI38" s="13">
        <f t="shared" si="11"/>
        <v>10</v>
      </c>
      <c r="AJ38" s="13" t="s">
        <v>39</v>
      </c>
      <c r="AK38" s="13">
        <f t="shared" si="12"/>
        <v>10</v>
      </c>
      <c r="AL38" s="13" t="s">
        <v>308</v>
      </c>
      <c r="AM38" s="19">
        <f t="shared" si="13"/>
        <v>92</v>
      </c>
      <c r="AN38" s="13" t="s">
        <v>42</v>
      </c>
    </row>
    <row r="39" spans="1:40" ht="38.25" customHeight="1">
      <c r="A39" s="13" t="s">
        <v>309</v>
      </c>
      <c r="B39" s="13" t="s">
        <v>115</v>
      </c>
      <c r="C39" s="16" t="s">
        <v>310</v>
      </c>
      <c r="D39" s="16" t="s">
        <v>310</v>
      </c>
      <c r="E39" s="13" t="s">
        <v>311</v>
      </c>
      <c r="F39" s="14">
        <v>210</v>
      </c>
      <c r="G39" s="14">
        <v>210</v>
      </c>
      <c r="H39" s="14">
        <f aca="true" t="shared" si="26" ref="H39:H47">G39-F39</f>
        <v>0</v>
      </c>
      <c r="I39" s="14">
        <f t="shared" si="1"/>
        <v>5</v>
      </c>
      <c r="J39" s="13" t="s">
        <v>39</v>
      </c>
      <c r="K39" s="13">
        <f t="shared" si="22"/>
        <v>10</v>
      </c>
      <c r="L39" s="13" t="s">
        <v>39</v>
      </c>
      <c r="M39" s="13">
        <f t="shared" si="24"/>
        <v>10</v>
      </c>
      <c r="N39" s="13" t="s">
        <v>40</v>
      </c>
      <c r="O39" s="13">
        <f t="shared" si="25"/>
        <v>0</v>
      </c>
      <c r="P39" s="13" t="s">
        <v>39</v>
      </c>
      <c r="Q39" s="13">
        <f t="shared" si="23"/>
        <v>10</v>
      </c>
      <c r="R39" s="13" t="s">
        <v>39</v>
      </c>
      <c r="S39" s="13">
        <f t="shared" si="15"/>
        <v>5</v>
      </c>
      <c r="T39" s="13"/>
      <c r="U39" s="13">
        <v>3</v>
      </c>
      <c r="V39" s="13">
        <v>8</v>
      </c>
      <c r="W39" s="13">
        <v>10</v>
      </c>
      <c r="X39" s="13">
        <f t="shared" si="16"/>
        <v>5</v>
      </c>
      <c r="Y39" s="13">
        <v>10</v>
      </c>
      <c r="Z39" s="18">
        <f t="shared" si="8"/>
        <v>1</v>
      </c>
      <c r="AA39" s="13">
        <f t="shared" si="17"/>
        <v>5</v>
      </c>
      <c r="AB39" s="13" t="s">
        <v>39</v>
      </c>
      <c r="AC39" s="19">
        <v>10</v>
      </c>
      <c r="AD39" s="13" t="s">
        <v>39</v>
      </c>
      <c r="AE39" s="13">
        <f t="shared" si="18"/>
        <v>10</v>
      </c>
      <c r="AF39" s="13" t="s">
        <v>39</v>
      </c>
      <c r="AG39" s="19">
        <f t="shared" si="21"/>
        <v>10</v>
      </c>
      <c r="AH39" s="13" t="s">
        <v>40</v>
      </c>
      <c r="AI39" s="13">
        <f t="shared" si="11"/>
        <v>0</v>
      </c>
      <c r="AJ39" s="13" t="s">
        <v>40</v>
      </c>
      <c r="AK39" s="13">
        <f t="shared" si="12"/>
        <v>0</v>
      </c>
      <c r="AL39" s="13" t="s">
        <v>312</v>
      </c>
      <c r="AM39" s="19">
        <f t="shared" si="13"/>
        <v>75</v>
      </c>
      <c r="AN39" s="13" t="s">
        <v>42</v>
      </c>
    </row>
    <row r="40" spans="1:40" ht="102" customHeight="1">
      <c r="A40" s="13" t="s">
        <v>313</v>
      </c>
      <c r="B40" s="13" t="s">
        <v>314</v>
      </c>
      <c r="C40" s="16" t="s">
        <v>315</v>
      </c>
      <c r="D40" s="16" t="s">
        <v>315</v>
      </c>
      <c r="E40" s="13" t="s">
        <v>316</v>
      </c>
      <c r="F40" s="14">
        <v>7702.2</v>
      </c>
      <c r="G40" s="14">
        <v>7705.200000000001</v>
      </c>
      <c r="H40" s="14">
        <f t="shared" si="26"/>
        <v>3.0000000000009095</v>
      </c>
      <c r="I40" s="14">
        <f t="shared" si="1"/>
        <v>0</v>
      </c>
      <c r="J40" s="13" t="s">
        <v>39</v>
      </c>
      <c r="K40" s="13">
        <f t="shared" si="22"/>
        <v>10</v>
      </c>
      <c r="L40" s="13" t="s">
        <v>39</v>
      </c>
      <c r="M40" s="13">
        <f t="shared" si="24"/>
        <v>10</v>
      </c>
      <c r="N40" s="13" t="s">
        <v>40</v>
      </c>
      <c r="O40" s="13">
        <f t="shared" si="25"/>
        <v>0</v>
      </c>
      <c r="P40" s="13" t="s">
        <v>39</v>
      </c>
      <c r="Q40" s="13">
        <f t="shared" si="23"/>
        <v>10</v>
      </c>
      <c r="R40" s="13" t="s">
        <v>39</v>
      </c>
      <c r="S40" s="13">
        <f t="shared" si="15"/>
        <v>5</v>
      </c>
      <c r="T40" s="13"/>
      <c r="U40" s="13">
        <v>3</v>
      </c>
      <c r="V40" s="13">
        <v>9</v>
      </c>
      <c r="W40" s="13">
        <v>16</v>
      </c>
      <c r="X40" s="13">
        <f t="shared" si="16"/>
        <v>5</v>
      </c>
      <c r="Y40" s="13">
        <v>15</v>
      </c>
      <c r="Z40" s="18">
        <f t="shared" si="8"/>
        <v>0.9375</v>
      </c>
      <c r="AA40" s="13">
        <f t="shared" si="17"/>
        <v>5</v>
      </c>
      <c r="AB40" s="13" t="s">
        <v>40</v>
      </c>
      <c r="AC40" s="19">
        <f>10/W40*10</f>
        <v>6.25</v>
      </c>
      <c r="AD40" s="13" t="s">
        <v>39</v>
      </c>
      <c r="AE40" s="13">
        <f t="shared" si="18"/>
        <v>10</v>
      </c>
      <c r="AF40" s="13" t="s">
        <v>39</v>
      </c>
      <c r="AG40" s="19">
        <f t="shared" si="21"/>
        <v>10</v>
      </c>
      <c r="AH40" s="13" t="s">
        <v>40</v>
      </c>
      <c r="AI40" s="13">
        <f t="shared" si="11"/>
        <v>0</v>
      </c>
      <c r="AJ40" s="13" t="s">
        <v>40</v>
      </c>
      <c r="AK40" s="13">
        <f t="shared" si="12"/>
        <v>0</v>
      </c>
      <c r="AL40" s="13" t="s">
        <v>317</v>
      </c>
      <c r="AM40" s="19">
        <f t="shared" si="13"/>
        <v>71.25</v>
      </c>
      <c r="AN40" s="13" t="s">
        <v>42</v>
      </c>
    </row>
    <row r="41" spans="1:40" ht="48" customHeight="1">
      <c r="A41" s="13" t="s">
        <v>318</v>
      </c>
      <c r="B41" s="13" t="s">
        <v>319</v>
      </c>
      <c r="C41" s="16" t="s">
        <v>320</v>
      </c>
      <c r="D41" s="16" t="s">
        <v>320</v>
      </c>
      <c r="E41" s="13" t="s">
        <v>321</v>
      </c>
      <c r="F41" s="14">
        <v>719</v>
      </c>
      <c r="G41" s="14">
        <v>719</v>
      </c>
      <c r="H41" s="14">
        <f t="shared" si="26"/>
        <v>0</v>
      </c>
      <c r="I41" s="14">
        <f t="shared" si="1"/>
        <v>5</v>
      </c>
      <c r="J41" s="13" t="s">
        <v>39</v>
      </c>
      <c r="K41" s="13">
        <f t="shared" si="22"/>
        <v>10</v>
      </c>
      <c r="L41" s="13" t="s">
        <v>39</v>
      </c>
      <c r="M41" s="13">
        <f t="shared" si="24"/>
        <v>10</v>
      </c>
      <c r="N41" s="13" t="s">
        <v>40</v>
      </c>
      <c r="O41" s="13">
        <f t="shared" si="25"/>
        <v>0</v>
      </c>
      <c r="P41" s="13" t="s">
        <v>39</v>
      </c>
      <c r="Q41" s="13">
        <f t="shared" si="23"/>
        <v>10</v>
      </c>
      <c r="R41" s="13" t="s">
        <v>39</v>
      </c>
      <c r="S41" s="13">
        <f t="shared" si="15"/>
        <v>5</v>
      </c>
      <c r="T41" s="13"/>
      <c r="U41" s="13">
        <v>3</v>
      </c>
      <c r="V41" s="13">
        <v>8</v>
      </c>
      <c r="W41" s="13">
        <v>13</v>
      </c>
      <c r="X41" s="13">
        <f t="shared" si="16"/>
        <v>5</v>
      </c>
      <c r="Y41" s="13">
        <v>12</v>
      </c>
      <c r="Z41" s="18">
        <f t="shared" si="8"/>
        <v>0.9230769230769231</v>
      </c>
      <c r="AA41" s="13">
        <f t="shared" si="17"/>
        <v>5</v>
      </c>
      <c r="AB41" s="13" t="s">
        <v>40</v>
      </c>
      <c r="AC41" s="19">
        <f>10/W41*10</f>
        <v>7.6923076923076925</v>
      </c>
      <c r="AD41" s="13" t="s">
        <v>39</v>
      </c>
      <c r="AE41" s="13">
        <f t="shared" si="18"/>
        <v>10</v>
      </c>
      <c r="AF41" s="13" t="s">
        <v>39</v>
      </c>
      <c r="AG41" s="19">
        <f t="shared" si="21"/>
        <v>10</v>
      </c>
      <c r="AH41" s="13" t="s">
        <v>40</v>
      </c>
      <c r="AI41" s="13">
        <f t="shared" si="11"/>
        <v>0</v>
      </c>
      <c r="AJ41" s="13" t="s">
        <v>40</v>
      </c>
      <c r="AK41" s="13">
        <f t="shared" si="12"/>
        <v>0</v>
      </c>
      <c r="AL41" s="13" t="s">
        <v>322</v>
      </c>
      <c r="AM41" s="19">
        <f t="shared" si="13"/>
        <v>72.6923076923077</v>
      </c>
      <c r="AN41" s="13" t="s">
        <v>42</v>
      </c>
    </row>
    <row r="42" spans="1:40" ht="81.75" customHeight="1">
      <c r="A42" s="13" t="s">
        <v>323</v>
      </c>
      <c r="B42" s="13" t="s">
        <v>319</v>
      </c>
      <c r="C42" s="16" t="s">
        <v>320</v>
      </c>
      <c r="D42" s="16" t="s">
        <v>320</v>
      </c>
      <c r="E42" s="13" t="s">
        <v>324</v>
      </c>
      <c r="F42" s="14">
        <v>9042</v>
      </c>
      <c r="G42" s="14">
        <v>9041.999999999998</v>
      </c>
      <c r="H42" s="14">
        <f t="shared" si="26"/>
        <v>0</v>
      </c>
      <c r="I42" s="14">
        <f t="shared" si="1"/>
        <v>5</v>
      </c>
      <c r="J42" s="13" t="s">
        <v>39</v>
      </c>
      <c r="K42" s="13">
        <f t="shared" si="22"/>
        <v>10</v>
      </c>
      <c r="L42" s="13" t="s">
        <v>39</v>
      </c>
      <c r="M42" s="13">
        <f t="shared" si="24"/>
        <v>10</v>
      </c>
      <c r="N42" s="13" t="s">
        <v>40</v>
      </c>
      <c r="O42" s="13">
        <f t="shared" si="25"/>
        <v>0</v>
      </c>
      <c r="P42" s="13" t="s">
        <v>39</v>
      </c>
      <c r="Q42" s="13">
        <f t="shared" si="23"/>
        <v>10</v>
      </c>
      <c r="R42" s="13" t="s">
        <v>39</v>
      </c>
      <c r="S42" s="13">
        <f t="shared" si="15"/>
        <v>5</v>
      </c>
      <c r="T42" s="13"/>
      <c r="U42" s="13">
        <v>3</v>
      </c>
      <c r="V42" s="13">
        <v>7</v>
      </c>
      <c r="W42" s="13">
        <v>29</v>
      </c>
      <c r="X42" s="13">
        <f t="shared" si="16"/>
        <v>5</v>
      </c>
      <c r="Y42" s="13">
        <v>28</v>
      </c>
      <c r="Z42" s="18">
        <f t="shared" si="8"/>
        <v>0.9655172413793104</v>
      </c>
      <c r="AA42" s="13">
        <f t="shared" si="17"/>
        <v>5</v>
      </c>
      <c r="AB42" s="13" t="s">
        <v>40</v>
      </c>
      <c r="AC42" s="19">
        <f>10/W42*25</f>
        <v>8.620689655172415</v>
      </c>
      <c r="AD42" s="13" t="s">
        <v>39</v>
      </c>
      <c r="AE42" s="13">
        <f t="shared" si="18"/>
        <v>10</v>
      </c>
      <c r="AF42" s="13" t="s">
        <v>39</v>
      </c>
      <c r="AG42" s="19">
        <f t="shared" si="21"/>
        <v>10</v>
      </c>
      <c r="AH42" s="13" t="s">
        <v>40</v>
      </c>
      <c r="AI42" s="13">
        <f t="shared" si="11"/>
        <v>0</v>
      </c>
      <c r="AJ42" s="13" t="s">
        <v>40</v>
      </c>
      <c r="AK42" s="13">
        <f t="shared" si="12"/>
        <v>0</v>
      </c>
      <c r="AL42" s="13" t="s">
        <v>325</v>
      </c>
      <c r="AM42" s="19">
        <f t="shared" si="13"/>
        <v>73.62068965517241</v>
      </c>
      <c r="AN42" s="13" t="s">
        <v>42</v>
      </c>
    </row>
    <row r="43" spans="1:40" ht="64.5">
      <c r="A43" s="13" t="s">
        <v>326</v>
      </c>
      <c r="B43" s="13" t="s">
        <v>327</v>
      </c>
      <c r="C43" s="16" t="s">
        <v>306</v>
      </c>
      <c r="D43" s="16" t="s">
        <v>306</v>
      </c>
      <c r="E43" s="13" t="s">
        <v>328</v>
      </c>
      <c r="F43" s="14">
        <v>6410</v>
      </c>
      <c r="G43" s="14">
        <v>6410</v>
      </c>
      <c r="H43" s="14">
        <f t="shared" si="26"/>
        <v>0</v>
      </c>
      <c r="I43" s="14">
        <f t="shared" si="1"/>
        <v>5</v>
      </c>
      <c r="J43" s="13" t="s">
        <v>39</v>
      </c>
      <c r="K43" s="13">
        <f t="shared" si="22"/>
        <v>10</v>
      </c>
      <c r="L43" s="13" t="s">
        <v>39</v>
      </c>
      <c r="M43" s="13">
        <f t="shared" si="24"/>
        <v>10</v>
      </c>
      <c r="N43" s="13" t="s">
        <v>40</v>
      </c>
      <c r="O43" s="13">
        <f t="shared" si="25"/>
        <v>0</v>
      </c>
      <c r="P43" s="13" t="s">
        <v>39</v>
      </c>
      <c r="Q43" s="13">
        <f t="shared" si="23"/>
        <v>10</v>
      </c>
      <c r="R43" s="13" t="s">
        <v>39</v>
      </c>
      <c r="S43" s="13">
        <f t="shared" si="15"/>
        <v>5</v>
      </c>
      <c r="T43" s="13"/>
      <c r="U43" s="13">
        <v>3</v>
      </c>
      <c r="V43" s="13">
        <v>9</v>
      </c>
      <c r="W43" s="13">
        <v>16</v>
      </c>
      <c r="X43" s="13">
        <f t="shared" si="16"/>
        <v>5</v>
      </c>
      <c r="Y43" s="13">
        <v>13</v>
      </c>
      <c r="Z43" s="18">
        <f t="shared" si="8"/>
        <v>0.8125</v>
      </c>
      <c r="AA43" s="13">
        <f t="shared" si="17"/>
        <v>5</v>
      </c>
      <c r="AB43" s="13" t="s">
        <v>40</v>
      </c>
      <c r="AC43" s="19">
        <f>10/W43*9</f>
        <v>5.625</v>
      </c>
      <c r="AD43" s="13" t="s">
        <v>39</v>
      </c>
      <c r="AE43" s="13">
        <f t="shared" si="18"/>
        <v>10</v>
      </c>
      <c r="AF43" s="13" t="s">
        <v>39</v>
      </c>
      <c r="AG43" s="19">
        <f t="shared" si="21"/>
        <v>10</v>
      </c>
      <c r="AH43" s="13" t="s">
        <v>40</v>
      </c>
      <c r="AI43" s="13">
        <f t="shared" si="11"/>
        <v>0</v>
      </c>
      <c r="AJ43" s="13" t="s">
        <v>40</v>
      </c>
      <c r="AK43" s="13">
        <f t="shared" si="12"/>
        <v>0</v>
      </c>
      <c r="AL43" s="13" t="s">
        <v>329</v>
      </c>
      <c r="AM43" s="19">
        <f t="shared" si="13"/>
        <v>70.625</v>
      </c>
      <c r="AN43" s="13" t="s">
        <v>42</v>
      </c>
    </row>
    <row r="44" spans="1:40" ht="51" customHeight="1">
      <c r="A44" s="13" t="s">
        <v>330</v>
      </c>
      <c r="B44" s="13" t="s">
        <v>150</v>
      </c>
      <c r="C44" s="16" t="s">
        <v>284</v>
      </c>
      <c r="D44" s="16" t="s">
        <v>284</v>
      </c>
      <c r="E44" s="13" t="s">
        <v>331</v>
      </c>
      <c r="F44" s="14">
        <v>861</v>
      </c>
      <c r="G44" s="14">
        <v>14305</v>
      </c>
      <c r="H44" s="14">
        <f t="shared" si="26"/>
        <v>13444</v>
      </c>
      <c r="I44" s="14">
        <f t="shared" si="1"/>
        <v>0</v>
      </c>
      <c r="J44" s="13" t="s">
        <v>39</v>
      </c>
      <c r="K44" s="13">
        <f t="shared" si="22"/>
        <v>10</v>
      </c>
      <c r="L44" s="13" t="s">
        <v>39</v>
      </c>
      <c r="M44" s="13">
        <f t="shared" si="24"/>
        <v>10</v>
      </c>
      <c r="N44" s="13" t="s">
        <v>40</v>
      </c>
      <c r="O44" s="13">
        <f t="shared" si="25"/>
        <v>0</v>
      </c>
      <c r="P44" s="13" t="s">
        <v>39</v>
      </c>
      <c r="Q44" s="13">
        <f t="shared" si="23"/>
        <v>10</v>
      </c>
      <c r="R44" s="13" t="s">
        <v>39</v>
      </c>
      <c r="S44" s="13">
        <f t="shared" si="15"/>
        <v>5</v>
      </c>
      <c r="T44" s="13"/>
      <c r="U44" s="13">
        <v>3</v>
      </c>
      <c r="V44" s="13">
        <v>7</v>
      </c>
      <c r="W44" s="13">
        <v>13</v>
      </c>
      <c r="X44" s="13">
        <f t="shared" si="16"/>
        <v>5</v>
      </c>
      <c r="Y44" s="13">
        <v>13</v>
      </c>
      <c r="Z44" s="18">
        <f t="shared" si="8"/>
        <v>1</v>
      </c>
      <c r="AA44" s="13">
        <f t="shared" si="17"/>
        <v>5</v>
      </c>
      <c r="AB44" s="13" t="s">
        <v>40</v>
      </c>
      <c r="AC44" s="19">
        <f>10/W44*7</f>
        <v>5.384615384615385</v>
      </c>
      <c r="AD44" s="13" t="s">
        <v>39</v>
      </c>
      <c r="AE44" s="13">
        <f t="shared" si="18"/>
        <v>10</v>
      </c>
      <c r="AF44" s="13" t="s">
        <v>39</v>
      </c>
      <c r="AG44" s="19">
        <f t="shared" si="21"/>
        <v>10</v>
      </c>
      <c r="AH44" s="13" t="s">
        <v>40</v>
      </c>
      <c r="AI44" s="13">
        <f t="shared" si="11"/>
        <v>0</v>
      </c>
      <c r="AJ44" s="13" t="s">
        <v>40</v>
      </c>
      <c r="AK44" s="13">
        <f t="shared" si="12"/>
        <v>0</v>
      </c>
      <c r="AL44" s="13" t="s">
        <v>332</v>
      </c>
      <c r="AM44" s="19">
        <f t="shared" si="13"/>
        <v>70.38461538461539</v>
      </c>
      <c r="AN44" s="13" t="s">
        <v>42</v>
      </c>
    </row>
    <row r="45" spans="1:40" ht="64.5">
      <c r="A45" s="13" t="s">
        <v>333</v>
      </c>
      <c r="B45" s="13" t="s">
        <v>154</v>
      </c>
      <c r="C45" s="16" t="s">
        <v>231</v>
      </c>
      <c r="D45" s="16" t="s">
        <v>231</v>
      </c>
      <c r="E45" s="13" t="s">
        <v>334</v>
      </c>
      <c r="F45" s="14">
        <v>750000</v>
      </c>
      <c r="G45" s="14">
        <v>68.057486</v>
      </c>
      <c r="H45" s="14">
        <f t="shared" si="26"/>
        <v>-749931.942514</v>
      </c>
      <c r="I45" s="14">
        <f t="shared" si="1"/>
        <v>0</v>
      </c>
      <c r="J45" s="13" t="s">
        <v>39</v>
      </c>
      <c r="K45" s="13">
        <f t="shared" si="22"/>
        <v>10</v>
      </c>
      <c r="L45" s="13" t="s">
        <v>39</v>
      </c>
      <c r="M45" s="13">
        <f t="shared" si="24"/>
        <v>10</v>
      </c>
      <c r="N45" s="13" t="s">
        <v>40</v>
      </c>
      <c r="O45" s="13">
        <f t="shared" si="25"/>
        <v>0</v>
      </c>
      <c r="P45" s="13" t="s">
        <v>39</v>
      </c>
      <c r="Q45" s="13">
        <f t="shared" si="23"/>
        <v>10</v>
      </c>
      <c r="R45" s="13" t="s">
        <v>40</v>
      </c>
      <c r="S45" s="13">
        <f t="shared" si="15"/>
        <v>0</v>
      </c>
      <c r="T45" s="13" t="s">
        <v>335</v>
      </c>
      <c r="U45" s="13">
        <v>3</v>
      </c>
      <c r="V45" s="13">
        <v>6</v>
      </c>
      <c r="W45" s="13">
        <v>20</v>
      </c>
      <c r="X45" s="13">
        <f t="shared" si="16"/>
        <v>5</v>
      </c>
      <c r="Y45" s="13">
        <v>17</v>
      </c>
      <c r="Z45" s="18">
        <f t="shared" si="8"/>
        <v>0.85</v>
      </c>
      <c r="AA45" s="13">
        <f t="shared" si="17"/>
        <v>5</v>
      </c>
      <c r="AB45" s="13" t="s">
        <v>40</v>
      </c>
      <c r="AC45" s="19">
        <f>10/W45*18</f>
        <v>9</v>
      </c>
      <c r="AD45" s="13" t="s">
        <v>39</v>
      </c>
      <c r="AE45" s="13">
        <f t="shared" si="18"/>
        <v>10</v>
      </c>
      <c r="AF45" s="13" t="s">
        <v>39</v>
      </c>
      <c r="AG45" s="19">
        <f t="shared" si="21"/>
        <v>10</v>
      </c>
      <c r="AH45" s="13" t="s">
        <v>40</v>
      </c>
      <c r="AI45" s="13">
        <f t="shared" si="11"/>
        <v>0</v>
      </c>
      <c r="AJ45" s="13" t="s">
        <v>40</v>
      </c>
      <c r="AK45" s="13">
        <f t="shared" si="12"/>
        <v>0</v>
      </c>
      <c r="AL45" s="13" t="s">
        <v>336</v>
      </c>
      <c r="AM45" s="19">
        <f t="shared" si="13"/>
        <v>69</v>
      </c>
      <c r="AN45" s="13" t="s">
        <v>42</v>
      </c>
    </row>
    <row r="46" spans="1:40" ht="64.5">
      <c r="A46" s="13" t="s">
        <v>337</v>
      </c>
      <c r="B46" s="13" t="s">
        <v>165</v>
      </c>
      <c r="C46" s="16" t="s">
        <v>284</v>
      </c>
      <c r="D46" s="16" t="s">
        <v>284</v>
      </c>
      <c r="E46" s="13" t="s">
        <v>338</v>
      </c>
      <c r="F46" s="14">
        <v>467.5</v>
      </c>
      <c r="G46" s="14">
        <v>467.5</v>
      </c>
      <c r="H46" s="14">
        <f t="shared" si="26"/>
        <v>0</v>
      </c>
      <c r="I46" s="14">
        <f t="shared" si="1"/>
        <v>5</v>
      </c>
      <c r="J46" s="13" t="s">
        <v>39</v>
      </c>
      <c r="K46" s="13">
        <f t="shared" si="22"/>
        <v>10</v>
      </c>
      <c r="L46" s="13" t="s">
        <v>39</v>
      </c>
      <c r="M46" s="13">
        <f t="shared" si="24"/>
        <v>10</v>
      </c>
      <c r="N46" s="13" t="s">
        <v>40</v>
      </c>
      <c r="O46" s="13">
        <f t="shared" si="25"/>
        <v>0</v>
      </c>
      <c r="P46" s="13" t="s">
        <v>39</v>
      </c>
      <c r="Q46" s="13">
        <f t="shared" si="23"/>
        <v>10</v>
      </c>
      <c r="R46" s="13" t="s">
        <v>40</v>
      </c>
      <c r="S46" s="13">
        <f t="shared" si="15"/>
        <v>0</v>
      </c>
      <c r="T46" s="13" t="s">
        <v>339</v>
      </c>
      <c r="U46" s="13">
        <v>3</v>
      </c>
      <c r="V46" s="13">
        <v>7</v>
      </c>
      <c r="W46" s="13">
        <v>13</v>
      </c>
      <c r="X46" s="13">
        <f t="shared" si="16"/>
        <v>5</v>
      </c>
      <c r="Y46" s="13">
        <v>10</v>
      </c>
      <c r="Z46" s="18">
        <f t="shared" si="8"/>
        <v>0.7692307692307693</v>
      </c>
      <c r="AA46" s="13">
        <f t="shared" si="17"/>
        <v>5</v>
      </c>
      <c r="AB46" s="13" t="s">
        <v>40</v>
      </c>
      <c r="AC46" s="19">
        <f>10/W46*10</f>
        <v>7.6923076923076925</v>
      </c>
      <c r="AD46" s="13" t="s">
        <v>39</v>
      </c>
      <c r="AE46" s="13">
        <f t="shared" si="18"/>
        <v>10</v>
      </c>
      <c r="AF46" s="13" t="s">
        <v>39</v>
      </c>
      <c r="AG46" s="19">
        <f t="shared" si="21"/>
        <v>10</v>
      </c>
      <c r="AH46" s="13" t="s">
        <v>39</v>
      </c>
      <c r="AI46" s="13">
        <f t="shared" si="11"/>
        <v>10</v>
      </c>
      <c r="AJ46" s="13" t="s">
        <v>39</v>
      </c>
      <c r="AK46" s="13">
        <f t="shared" si="12"/>
        <v>10</v>
      </c>
      <c r="AL46" s="13" t="s">
        <v>340</v>
      </c>
      <c r="AM46" s="19">
        <f t="shared" si="13"/>
        <v>87.6923076923077</v>
      </c>
      <c r="AN46" s="13" t="s">
        <v>42</v>
      </c>
    </row>
    <row r="47" spans="1:40" ht="67.5" customHeight="1">
      <c r="A47" s="13" t="s">
        <v>341</v>
      </c>
      <c r="B47" s="13" t="s">
        <v>165</v>
      </c>
      <c r="C47" s="16" t="s">
        <v>342</v>
      </c>
      <c r="D47" s="16" t="s">
        <v>342</v>
      </c>
      <c r="E47" s="13" t="s">
        <v>343</v>
      </c>
      <c r="F47" s="14">
        <v>201.64</v>
      </c>
      <c r="G47" s="14">
        <v>201.64</v>
      </c>
      <c r="H47" s="14">
        <f t="shared" si="26"/>
        <v>0</v>
      </c>
      <c r="I47" s="14">
        <f t="shared" si="1"/>
        <v>5</v>
      </c>
      <c r="J47" s="13" t="s">
        <v>39</v>
      </c>
      <c r="K47" s="13">
        <f t="shared" si="22"/>
        <v>10</v>
      </c>
      <c r="L47" s="13" t="s">
        <v>39</v>
      </c>
      <c r="M47" s="13">
        <f t="shared" si="24"/>
        <v>10</v>
      </c>
      <c r="N47" s="13" t="s">
        <v>40</v>
      </c>
      <c r="O47" s="13">
        <f t="shared" si="25"/>
        <v>0</v>
      </c>
      <c r="P47" s="13" t="s">
        <v>39</v>
      </c>
      <c r="Q47" s="13">
        <f t="shared" si="23"/>
        <v>10</v>
      </c>
      <c r="R47" s="13" t="s">
        <v>40</v>
      </c>
      <c r="S47" s="13">
        <f t="shared" si="15"/>
        <v>0</v>
      </c>
      <c r="T47" s="13"/>
      <c r="U47" s="13">
        <v>3</v>
      </c>
      <c r="V47" s="13">
        <v>9</v>
      </c>
      <c r="W47" s="13">
        <v>18</v>
      </c>
      <c r="X47" s="13">
        <f t="shared" si="16"/>
        <v>5</v>
      </c>
      <c r="Y47" s="13">
        <v>16</v>
      </c>
      <c r="Z47" s="18">
        <f t="shared" si="8"/>
        <v>0.8888888888888888</v>
      </c>
      <c r="AA47" s="13">
        <f t="shared" si="17"/>
        <v>5</v>
      </c>
      <c r="AB47" s="13" t="s">
        <v>40</v>
      </c>
      <c r="AC47" s="19">
        <f>10/W47*10</f>
        <v>5.555555555555555</v>
      </c>
      <c r="AD47" s="13" t="s">
        <v>39</v>
      </c>
      <c r="AE47" s="13">
        <f t="shared" si="18"/>
        <v>10</v>
      </c>
      <c r="AF47" s="13" t="s">
        <v>39</v>
      </c>
      <c r="AG47" s="19">
        <f t="shared" si="21"/>
        <v>10</v>
      </c>
      <c r="AH47" s="13" t="s">
        <v>39</v>
      </c>
      <c r="AI47" s="13">
        <f t="shared" si="11"/>
        <v>10</v>
      </c>
      <c r="AJ47" s="13" t="s">
        <v>39</v>
      </c>
      <c r="AK47" s="13">
        <f t="shared" si="12"/>
        <v>10</v>
      </c>
      <c r="AL47" s="13" t="s">
        <v>344</v>
      </c>
      <c r="AM47" s="19">
        <f t="shared" si="13"/>
        <v>85.55555555555556</v>
      </c>
      <c r="AN47" s="13" t="s">
        <v>42</v>
      </c>
    </row>
  </sheetData>
  <sheetProtection/>
  <autoFilter ref="A6:AO47"/>
  <mergeCells count="42">
    <mergeCell ref="A2:AO2"/>
    <mergeCell ref="F4:I4"/>
    <mergeCell ref="J4:K4"/>
    <mergeCell ref="L4:M4"/>
    <mergeCell ref="N4:O4"/>
    <mergeCell ref="P4:Q4"/>
    <mergeCell ref="R4:T4"/>
    <mergeCell ref="U4:AG4"/>
    <mergeCell ref="AH4:AI4"/>
    <mergeCell ref="AJ4:AK4"/>
    <mergeCell ref="U5:X5"/>
    <mergeCell ref="Y5:AA5"/>
    <mergeCell ref="AB5:AC5"/>
    <mergeCell ref="AD5:AE5"/>
    <mergeCell ref="AF5:AG5"/>
    <mergeCell ref="A4:A6"/>
    <mergeCell ref="B4:B6"/>
    <mergeCell ref="C4:C6"/>
    <mergeCell ref="D4:D6"/>
    <mergeCell ref="E4:E6"/>
    <mergeCell ref="F5:F6"/>
    <mergeCell ref="G5:G6"/>
    <mergeCell ref="H5:H6"/>
    <mergeCell ref="I5:I6"/>
    <mergeCell ref="J5:J6"/>
    <mergeCell ref="K5:K6"/>
    <mergeCell ref="L5:L6"/>
    <mergeCell ref="M5:M6"/>
    <mergeCell ref="N5:N6"/>
    <mergeCell ref="O5:O6"/>
    <mergeCell ref="P5:P6"/>
    <mergeCell ref="Q5:Q6"/>
    <mergeCell ref="AK5:AK6"/>
    <mergeCell ref="AL4:AL6"/>
    <mergeCell ref="AM4:AM6"/>
    <mergeCell ref="AN4:AN6"/>
    <mergeCell ref="R5:R6"/>
    <mergeCell ref="S5:S6"/>
    <mergeCell ref="T5:T6"/>
    <mergeCell ref="AH5:AH6"/>
    <mergeCell ref="AI5:AI6"/>
    <mergeCell ref="AJ5:AJ6"/>
  </mergeCells>
  <dataValidations count="1">
    <dataValidation type="list" allowBlank="1" showInputMessage="1" showErrorMessage="1" sqref="J7:J47 L7:L47 N7:N47 P7:P47 R7:R47 AB7:AB47 AD7:AD47 AF7:AF47 AH7:AH47 AJ7:AJ47">
      <formula1>"是,否"</formula1>
    </dataValidation>
  </dataValidations>
  <printOptions/>
  <pageMargins left="0.2755905511811024" right="0.1968503937007874" top="0.5118110236220472" bottom="0.5118110236220472" header="0.5118110236220472" footer="0.5118110236220472"/>
  <pageSetup fitToHeight="500" fitToWidth="1" horizontalDpi="600" verticalDpi="600" orientation="landscape" paperSize="9" scale="5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阿舍</cp:lastModifiedBy>
  <cp:lastPrinted>2019-09-26T17:28:47Z</cp:lastPrinted>
  <dcterms:created xsi:type="dcterms:W3CDTF">2015-03-22T07:16:55Z</dcterms:created>
  <dcterms:modified xsi:type="dcterms:W3CDTF">2022-05-11T04:16:51Z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2052-11.1.0.11372</vt:lpwstr>
  </property>
  <property fmtid="{D5CDD505-2E9C-101B-9397-08002B2CF9AE}" pid="3" name="ICV">
    <vt:lpwstr>8876477F571E497588A53110F58C4DB6</vt:lpwstr>
  </property>
</Properties>
</file>